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3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7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2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Kirsty/Dropbox/Kirsty Waldock's PhD/acute intervention study/Data/figures and tables/"/>
    </mc:Choice>
  </mc:AlternateContent>
  <xr:revisionPtr revIDLastSave="0" documentId="8_{007D7D91-D0FC-0045-87B8-4BA5B400D9C0}" xr6:coauthVersionLast="46" xr6:coauthVersionMax="46" xr10:uidLastSave="{00000000-0000-0000-0000-000000000000}"/>
  <bookViews>
    <workbookView xWindow="0" yWindow="0" windowWidth="28800" windowHeight="18000" activeTab="1" xr2:uid="{00000000-000D-0000-FFFF-FFFF00000000}"/>
  </bookViews>
  <sheets>
    <sheet name="Participant characteristics" sheetId="34" r:id="rId1"/>
    <sheet name="P1 (2)" sheetId="35" r:id="rId2"/>
    <sheet name="P2 (2)" sheetId="36" r:id="rId3"/>
    <sheet name="P3 (2)" sheetId="37" r:id="rId4"/>
    <sheet name="P4 (2)" sheetId="38" r:id="rId5"/>
    <sheet name="P5 (2)" sheetId="39" r:id="rId6"/>
    <sheet name="P6 (2)" sheetId="40" r:id="rId7"/>
    <sheet name="P7 (2)" sheetId="41" r:id="rId8"/>
    <sheet name="P8 (2)" sheetId="42" r:id="rId9"/>
    <sheet name="P9 (2)" sheetId="43" r:id="rId10"/>
    <sheet name="P10 (2)" sheetId="44" r:id="rId11"/>
    <sheet name="P1" sheetId="3" r:id="rId12"/>
    <sheet name="P2" sheetId="2" r:id="rId13"/>
    <sheet name="P3" sheetId="1" r:id="rId14"/>
    <sheet name="P4" sheetId="4" r:id="rId15"/>
    <sheet name="P5" sheetId="5" r:id="rId16"/>
    <sheet name="P6" sheetId="6" r:id="rId17"/>
    <sheet name="P7" sheetId="7" r:id="rId18"/>
    <sheet name="P8" sheetId="10" r:id="rId19"/>
    <sheet name="P9" sheetId="9" r:id="rId20"/>
    <sheet name="P10" sheetId="8" r:id="rId21"/>
    <sheet name="HR" sheetId="11" r:id="rId22"/>
    <sheet name="Tre" sheetId="14" r:id="rId23"/>
    <sheet name="Tre (2)" sheetId="30" r:id="rId24"/>
    <sheet name="change Tre" sheetId="25" r:id="rId25"/>
    <sheet name="Tskin" sheetId="15" r:id="rId26"/>
    <sheet name="TC" sheetId="18" r:id="rId27"/>
    <sheet name="TC (2)" sheetId="26" r:id="rId28"/>
    <sheet name="TS" sheetId="19" r:id="rId29"/>
    <sheet name="TS (2)" sheetId="27" r:id="rId30"/>
    <sheet name="ThS" sheetId="20" r:id="rId31"/>
    <sheet name="RPE" sheetId="22" r:id="rId32"/>
    <sheet name="RPE (2)" sheetId="28" r:id="rId33"/>
    <sheet name="urine" sheetId="23" r:id="rId34"/>
    <sheet name="HIS-Q" sheetId="24" r:id="rId35"/>
    <sheet name="environmental conditions" sheetId="31" r:id="rId36"/>
    <sheet name="6MWT" sheetId="32" r:id="rId37"/>
    <sheet name="WBSR " sheetId="33" r:id="rId38"/>
  </sheets>
  <externalReferences>
    <externalReference r:id="rId39"/>
    <externalReference r:id="rId4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1" i="44" l="1"/>
  <c r="P9" i="44"/>
  <c r="Q9" i="44" s="1"/>
  <c r="N9" i="44"/>
  <c r="O9" i="44" s="1"/>
  <c r="M9" i="44"/>
  <c r="P8" i="44"/>
  <c r="Q8" i="44" s="1"/>
  <c r="M8" i="44"/>
  <c r="N8" i="44" s="1"/>
  <c r="O8" i="44" s="1"/>
  <c r="P7" i="44"/>
  <c r="Q7" i="44" s="1"/>
  <c r="M7" i="44"/>
  <c r="N7" i="44" s="1"/>
  <c r="O7" i="44" s="1"/>
  <c r="Q6" i="44"/>
  <c r="P6" i="44"/>
  <c r="M6" i="44"/>
  <c r="N6" i="44" s="1"/>
  <c r="O6" i="44" s="1"/>
  <c r="P5" i="44"/>
  <c r="Q5" i="44" s="1"/>
  <c r="N5" i="44"/>
  <c r="O5" i="44" s="1"/>
  <c r="M5" i="44"/>
  <c r="P4" i="44"/>
  <c r="Q4" i="44" s="1"/>
  <c r="M4" i="44"/>
  <c r="N4" i="44" s="1"/>
  <c r="O4" i="44" s="1"/>
  <c r="P3" i="44"/>
  <c r="Q3" i="44" s="1"/>
  <c r="M3" i="44"/>
  <c r="N3" i="44" s="1"/>
  <c r="O3" i="44" s="1"/>
  <c r="Q2" i="44"/>
  <c r="P2" i="44"/>
  <c r="M2" i="44"/>
  <c r="N2" i="44" s="1"/>
  <c r="O2" i="44" s="1"/>
  <c r="U11" i="43"/>
  <c r="T11" i="43"/>
  <c r="S11" i="43"/>
  <c r="P9" i="43"/>
  <c r="M9" i="43"/>
  <c r="N9" i="43" s="1"/>
  <c r="O9" i="43" s="1"/>
  <c r="P8" i="43"/>
  <c r="Q8" i="43" s="1"/>
  <c r="N8" i="43"/>
  <c r="O8" i="43" s="1"/>
  <c r="M8" i="43"/>
  <c r="P7" i="43"/>
  <c r="Q7" i="43" s="1"/>
  <c r="O7" i="43"/>
  <c r="N7" i="43"/>
  <c r="M7" i="43"/>
  <c r="P6" i="43"/>
  <c r="Q6" i="43" s="1"/>
  <c r="M6" i="43"/>
  <c r="N6" i="43" s="1"/>
  <c r="O6" i="43" s="1"/>
  <c r="P5" i="43"/>
  <c r="M5" i="43"/>
  <c r="N5" i="43" s="1"/>
  <c r="O5" i="43" s="1"/>
  <c r="P4" i="43"/>
  <c r="N4" i="43"/>
  <c r="O4" i="43" s="1"/>
  <c r="M4" i="43"/>
  <c r="P3" i="43"/>
  <c r="Q3" i="43" s="1"/>
  <c r="O3" i="43"/>
  <c r="N3" i="43"/>
  <c r="M3" i="43"/>
  <c r="P2" i="43"/>
  <c r="Q9" i="43" s="1"/>
  <c r="M2" i="43"/>
  <c r="N2" i="43" s="1"/>
  <c r="O2" i="43" s="1"/>
  <c r="P9" i="42"/>
  <c r="M9" i="42"/>
  <c r="N9" i="42" s="1"/>
  <c r="O9" i="42" s="1"/>
  <c r="P8" i="42"/>
  <c r="N8" i="42"/>
  <c r="O8" i="42" s="1"/>
  <c r="M8" i="42"/>
  <c r="P7" i="42"/>
  <c r="Q7" i="42" s="1"/>
  <c r="O7" i="42"/>
  <c r="N7" i="42"/>
  <c r="M7" i="42"/>
  <c r="P6" i="42"/>
  <c r="Q6" i="42" s="1"/>
  <c r="M6" i="42"/>
  <c r="N6" i="42" s="1"/>
  <c r="O6" i="42" s="1"/>
  <c r="P5" i="42"/>
  <c r="M5" i="42"/>
  <c r="N5" i="42" s="1"/>
  <c r="O5" i="42" s="1"/>
  <c r="P4" i="42"/>
  <c r="Q4" i="42" s="1"/>
  <c r="N4" i="42"/>
  <c r="O4" i="42" s="1"/>
  <c r="M4" i="42"/>
  <c r="P3" i="42"/>
  <c r="Q3" i="42" s="1"/>
  <c r="M3" i="42"/>
  <c r="N3" i="42" s="1"/>
  <c r="O3" i="42" s="1"/>
  <c r="P2" i="42"/>
  <c r="Q9" i="42" s="1"/>
  <c r="M2" i="42"/>
  <c r="N2" i="42" s="1"/>
  <c r="O2" i="42" s="1"/>
  <c r="P9" i="41"/>
  <c r="M9" i="41"/>
  <c r="N9" i="41" s="1"/>
  <c r="O9" i="41" s="1"/>
  <c r="P8" i="41"/>
  <c r="Q8" i="41" s="1"/>
  <c r="N8" i="41"/>
  <c r="O8" i="41" s="1"/>
  <c r="M8" i="41"/>
  <c r="P7" i="41"/>
  <c r="Q7" i="41" s="1"/>
  <c r="M7" i="41"/>
  <c r="N7" i="41" s="1"/>
  <c r="O7" i="41" s="1"/>
  <c r="P6" i="41"/>
  <c r="Q6" i="41" s="1"/>
  <c r="M6" i="41"/>
  <c r="N6" i="41" s="1"/>
  <c r="O6" i="41" s="1"/>
  <c r="P5" i="41"/>
  <c r="M5" i="41"/>
  <c r="N5" i="41" s="1"/>
  <c r="O5" i="41" s="1"/>
  <c r="P4" i="41"/>
  <c r="Q4" i="41" s="1"/>
  <c r="N4" i="41"/>
  <c r="O4" i="41" s="1"/>
  <c r="M4" i="41"/>
  <c r="P3" i="41"/>
  <c r="Q3" i="41" s="1"/>
  <c r="M3" i="41"/>
  <c r="N3" i="41" s="1"/>
  <c r="O3" i="41" s="1"/>
  <c r="P2" i="41"/>
  <c r="Q9" i="41" s="1"/>
  <c r="M2" i="41"/>
  <c r="N2" i="41" s="1"/>
  <c r="O2" i="41" s="1"/>
  <c r="U11" i="40"/>
  <c r="T11" i="40"/>
  <c r="S11" i="40"/>
  <c r="P9" i="40"/>
  <c r="Q9" i="40" s="1"/>
  <c r="M9" i="40"/>
  <c r="N9" i="40" s="1"/>
  <c r="O9" i="40" s="1"/>
  <c r="P8" i="40"/>
  <c r="M8" i="40"/>
  <c r="N8" i="40" s="1"/>
  <c r="O8" i="40" s="1"/>
  <c r="P7" i="40"/>
  <c r="N7" i="40"/>
  <c r="O7" i="40" s="1"/>
  <c r="M7" i="40"/>
  <c r="P6" i="40"/>
  <c r="Q6" i="40" s="1"/>
  <c r="M6" i="40"/>
  <c r="N6" i="40" s="1"/>
  <c r="O6" i="40" s="1"/>
  <c r="P5" i="40"/>
  <c r="Q5" i="40" s="1"/>
  <c r="M5" i="40"/>
  <c r="N5" i="40" s="1"/>
  <c r="O5" i="40" s="1"/>
  <c r="P4" i="40"/>
  <c r="M4" i="40"/>
  <c r="N4" i="40" s="1"/>
  <c r="O4" i="40" s="1"/>
  <c r="P3" i="40"/>
  <c r="Q3" i="40" s="1"/>
  <c r="N3" i="40"/>
  <c r="O3" i="40" s="1"/>
  <c r="M3" i="40"/>
  <c r="P2" i="40"/>
  <c r="Q8" i="40" s="1"/>
  <c r="M2" i="40"/>
  <c r="N2" i="40" s="1"/>
  <c r="O2" i="40" s="1"/>
  <c r="P9" i="39"/>
  <c r="Q9" i="39" s="1"/>
  <c r="M9" i="39"/>
  <c r="N9" i="39" s="1"/>
  <c r="O9" i="39" s="1"/>
  <c r="P8" i="39"/>
  <c r="M8" i="39"/>
  <c r="N8" i="39" s="1"/>
  <c r="O8" i="39" s="1"/>
  <c r="P7" i="39"/>
  <c r="N7" i="39"/>
  <c r="O7" i="39" s="1"/>
  <c r="M7" i="39"/>
  <c r="P6" i="39"/>
  <c r="Q6" i="39" s="1"/>
  <c r="O6" i="39"/>
  <c r="N6" i="39"/>
  <c r="M6" i="39"/>
  <c r="P5" i="39"/>
  <c r="Q5" i="39" s="1"/>
  <c r="M5" i="39"/>
  <c r="N5" i="39" s="1"/>
  <c r="O5" i="39" s="1"/>
  <c r="P4" i="39"/>
  <c r="M4" i="39"/>
  <c r="N4" i="39" s="1"/>
  <c r="O4" i="39" s="1"/>
  <c r="P3" i="39"/>
  <c r="Q3" i="39" s="1"/>
  <c r="N3" i="39"/>
  <c r="O3" i="39" s="1"/>
  <c r="M3" i="39"/>
  <c r="P2" i="39"/>
  <c r="Q8" i="39" s="1"/>
  <c r="M2" i="39"/>
  <c r="N2" i="39" s="1"/>
  <c r="O2" i="39" s="1"/>
  <c r="U11" i="38"/>
  <c r="T11" i="38"/>
  <c r="S11" i="38"/>
  <c r="P9" i="38"/>
  <c r="Q9" i="38" s="1"/>
  <c r="M9" i="38"/>
  <c r="N9" i="38" s="1"/>
  <c r="O9" i="38" s="1"/>
  <c r="P8" i="38"/>
  <c r="Q8" i="38" s="1"/>
  <c r="M8" i="38"/>
  <c r="N8" i="38" s="1"/>
  <c r="O8" i="38" s="1"/>
  <c r="Q7" i="38"/>
  <c r="P7" i="38"/>
  <c r="M7" i="38"/>
  <c r="N7" i="38" s="1"/>
  <c r="O7" i="38" s="1"/>
  <c r="P6" i="38"/>
  <c r="Q6" i="38" s="1"/>
  <c r="N6" i="38"/>
  <c r="O6" i="38" s="1"/>
  <c r="M6" i="38"/>
  <c r="P5" i="38"/>
  <c r="Q5" i="38" s="1"/>
  <c r="M5" i="38"/>
  <c r="N5" i="38" s="1"/>
  <c r="O5" i="38" s="1"/>
  <c r="P4" i="38"/>
  <c r="Q4" i="38" s="1"/>
  <c r="M4" i="38"/>
  <c r="N4" i="38" s="1"/>
  <c r="O4" i="38" s="1"/>
  <c r="Q3" i="38"/>
  <c r="P3" i="38"/>
  <c r="M3" i="38"/>
  <c r="N3" i="38" s="1"/>
  <c r="O3" i="38" s="1"/>
  <c r="P2" i="38"/>
  <c r="Q2" i="38" s="1"/>
  <c r="N2" i="38"/>
  <c r="O2" i="38" s="1"/>
  <c r="M2" i="38"/>
  <c r="U11" i="37"/>
  <c r="T11" i="37"/>
  <c r="S11" i="37"/>
  <c r="P9" i="37"/>
  <c r="Q9" i="37" s="1"/>
  <c r="N9" i="37"/>
  <c r="O9" i="37" s="1"/>
  <c r="M9" i="37"/>
  <c r="P8" i="37"/>
  <c r="Q8" i="37" s="1"/>
  <c r="M8" i="37"/>
  <c r="N8" i="37" s="1"/>
  <c r="O8" i="37" s="1"/>
  <c r="P7" i="37"/>
  <c r="Q7" i="37" s="1"/>
  <c r="M7" i="37"/>
  <c r="N7" i="37" s="1"/>
  <c r="O7" i="37" s="1"/>
  <c r="Q6" i="37"/>
  <c r="P6" i="37"/>
  <c r="M6" i="37"/>
  <c r="N6" i="37" s="1"/>
  <c r="O6" i="37" s="1"/>
  <c r="P5" i="37"/>
  <c r="Q5" i="37" s="1"/>
  <c r="N5" i="37"/>
  <c r="O5" i="37" s="1"/>
  <c r="M5" i="37"/>
  <c r="P4" i="37"/>
  <c r="Q4" i="37" s="1"/>
  <c r="M4" i="37"/>
  <c r="N4" i="37" s="1"/>
  <c r="O4" i="37" s="1"/>
  <c r="P3" i="37"/>
  <c r="Q3" i="37" s="1"/>
  <c r="M3" i="37"/>
  <c r="N3" i="37" s="1"/>
  <c r="O3" i="37" s="1"/>
  <c r="Q2" i="37"/>
  <c r="P2" i="37"/>
  <c r="M2" i="37"/>
  <c r="N2" i="37" s="1"/>
  <c r="O2" i="37" s="1"/>
  <c r="U11" i="36"/>
  <c r="T11" i="36"/>
  <c r="S11" i="36"/>
  <c r="P9" i="36"/>
  <c r="M9" i="36"/>
  <c r="N9" i="36" s="1"/>
  <c r="O9" i="36" s="1"/>
  <c r="P8" i="36"/>
  <c r="Q8" i="36" s="1"/>
  <c r="N8" i="36"/>
  <c r="O8" i="36" s="1"/>
  <c r="M8" i="36"/>
  <c r="P7" i="36"/>
  <c r="Q7" i="36" s="1"/>
  <c r="M7" i="36"/>
  <c r="N7" i="36" s="1"/>
  <c r="O7" i="36" s="1"/>
  <c r="P6" i="36"/>
  <c r="Q6" i="36" s="1"/>
  <c r="M6" i="36"/>
  <c r="N6" i="36" s="1"/>
  <c r="O6" i="36" s="1"/>
  <c r="P5" i="36"/>
  <c r="M5" i="36"/>
  <c r="N5" i="36" s="1"/>
  <c r="O5" i="36" s="1"/>
  <c r="P4" i="36"/>
  <c r="Q4" i="36" s="1"/>
  <c r="N4" i="36"/>
  <c r="O4" i="36" s="1"/>
  <c r="M4" i="36"/>
  <c r="P3" i="36"/>
  <c r="Q3" i="36" s="1"/>
  <c r="M3" i="36"/>
  <c r="N3" i="36" s="1"/>
  <c r="O3" i="36" s="1"/>
  <c r="P2" i="36"/>
  <c r="Q9" i="36" s="1"/>
  <c r="M2" i="36"/>
  <c r="N2" i="36" s="1"/>
  <c r="O2" i="36" s="1"/>
  <c r="U11" i="35"/>
  <c r="T11" i="35"/>
  <c r="S11" i="35"/>
  <c r="P9" i="35"/>
  <c r="Q9" i="35" s="1"/>
  <c r="M9" i="35"/>
  <c r="N9" i="35" s="1"/>
  <c r="O9" i="35" s="1"/>
  <c r="Q8" i="35"/>
  <c r="P8" i="35"/>
  <c r="M8" i="35"/>
  <c r="N8" i="35" s="1"/>
  <c r="O8" i="35" s="1"/>
  <c r="Q7" i="35"/>
  <c r="P7" i="35"/>
  <c r="N7" i="35"/>
  <c r="O7" i="35" s="1"/>
  <c r="M7" i="35"/>
  <c r="P6" i="35"/>
  <c r="Q6" i="35" s="1"/>
  <c r="O6" i="35"/>
  <c r="N6" i="35"/>
  <c r="M6" i="35"/>
  <c r="P5" i="35"/>
  <c r="Q5" i="35" s="1"/>
  <c r="M5" i="35"/>
  <c r="N5" i="35" s="1"/>
  <c r="O5" i="35" s="1"/>
  <c r="Q4" i="35"/>
  <c r="P4" i="35"/>
  <c r="M4" i="35"/>
  <c r="N4" i="35" s="1"/>
  <c r="O4" i="35" s="1"/>
  <c r="Q3" i="35"/>
  <c r="P3" i="35"/>
  <c r="N3" i="35"/>
  <c r="O3" i="35" s="1"/>
  <c r="M3" i="35"/>
  <c r="Q2" i="35"/>
  <c r="N2" i="35"/>
  <c r="O2" i="35" s="1"/>
  <c r="M2" i="35"/>
  <c r="F14" i="34"/>
  <c r="D14" i="34"/>
  <c r="C14" i="34"/>
  <c r="B14" i="34"/>
  <c r="F13" i="34"/>
  <c r="D13" i="34"/>
  <c r="C13" i="34"/>
  <c r="B13" i="34"/>
  <c r="E11" i="34"/>
  <c r="E10" i="34"/>
  <c r="E9" i="34"/>
  <c r="E8" i="34"/>
  <c r="E7" i="34"/>
  <c r="E6" i="34"/>
  <c r="E5" i="34"/>
  <c r="E4" i="34"/>
  <c r="E3" i="34"/>
  <c r="E2" i="34"/>
  <c r="AT27" i="32"/>
  <c r="AS27" i="32"/>
  <c r="AR27" i="32"/>
  <c r="AT12" i="32"/>
  <c r="AS12" i="32"/>
  <c r="AR12" i="32"/>
  <c r="T42" i="32"/>
  <c r="U42" i="32"/>
  <c r="S42" i="32"/>
  <c r="T27" i="32"/>
  <c r="U27" i="32"/>
  <c r="S27" i="32"/>
  <c r="T12" i="32"/>
  <c r="U14" i="32" s="1"/>
  <c r="U12" i="32"/>
  <c r="S12" i="32"/>
  <c r="AM41" i="14"/>
  <c r="AK52" i="14"/>
  <c r="AI52" i="14"/>
  <c r="AK51" i="14"/>
  <c r="AI51" i="14"/>
  <c r="AM50" i="14"/>
  <c r="AM49" i="14"/>
  <c r="AM48" i="14"/>
  <c r="AM47" i="14"/>
  <c r="AM46" i="14"/>
  <c r="AM45" i="14"/>
  <c r="AM44" i="14"/>
  <c r="AM43" i="14"/>
  <c r="AM42" i="14"/>
  <c r="AN41" i="14" s="1"/>
  <c r="AO41" i="14"/>
  <c r="AM2" i="14"/>
  <c r="AK37" i="14"/>
  <c r="AK36" i="14"/>
  <c r="AI39" i="14" s="1"/>
  <c r="AI37" i="14"/>
  <c r="AI36" i="14"/>
  <c r="AK13" i="14"/>
  <c r="AI13" i="14"/>
  <c r="AK12" i="14"/>
  <c r="AI15" i="14" s="1"/>
  <c r="AI12" i="14"/>
  <c r="AT29" i="11"/>
  <c r="AT30" i="11"/>
  <c r="AT31" i="11"/>
  <c r="AT32" i="11"/>
  <c r="AT33" i="11"/>
  <c r="AT34" i="11"/>
  <c r="AT35" i="11"/>
  <c r="AT36" i="11"/>
  <c r="AT37" i="11"/>
  <c r="AT28" i="11"/>
  <c r="AU28" i="11" s="1"/>
  <c r="AN29" i="11"/>
  <c r="AN30" i="11"/>
  <c r="AN31" i="11"/>
  <c r="AN32" i="11"/>
  <c r="AN33" i="11"/>
  <c r="AN34" i="11"/>
  <c r="AN35" i="11"/>
  <c r="AN36" i="11"/>
  <c r="AN37" i="11"/>
  <c r="AQ29" i="11"/>
  <c r="AQ30" i="11"/>
  <c r="AQ31" i="11"/>
  <c r="AQ32" i="11"/>
  <c r="AQ33" i="11"/>
  <c r="AQ34" i="11"/>
  <c r="AQ35" i="11"/>
  <c r="AQ36" i="11"/>
  <c r="AQ37" i="11"/>
  <c r="AQ28" i="11"/>
  <c r="AS28" i="11" s="1"/>
  <c r="AR28" i="11"/>
  <c r="AN28" i="11"/>
  <c r="AO28" i="11" s="1"/>
  <c r="AL40" i="11"/>
  <c r="AM40" i="11"/>
  <c r="AK40" i="11"/>
  <c r="AL39" i="11"/>
  <c r="AM39" i="11"/>
  <c r="AK39" i="11"/>
  <c r="AG18" i="11"/>
  <c r="AG19" i="11"/>
  <c r="AG20" i="11"/>
  <c r="AG21" i="11"/>
  <c r="AG22" i="11"/>
  <c r="AG23" i="11"/>
  <c r="AG24" i="11"/>
  <c r="AG25" i="11"/>
  <c r="AG26" i="11"/>
  <c r="AG27" i="11"/>
  <c r="AG34" i="11"/>
  <c r="AG35" i="11"/>
  <c r="AG36" i="11"/>
  <c r="AG37" i="11"/>
  <c r="AG38" i="11"/>
  <c r="AG39" i="11"/>
  <c r="AG40" i="11"/>
  <c r="AG41" i="11"/>
  <c r="AG42" i="11"/>
  <c r="AG43" i="11"/>
  <c r="AG3" i="11"/>
  <c r="AG4" i="11"/>
  <c r="AG5" i="11"/>
  <c r="AG6" i="11"/>
  <c r="AG7" i="11"/>
  <c r="AG8" i="11"/>
  <c r="AG9" i="11"/>
  <c r="AG10" i="11"/>
  <c r="AG11" i="11"/>
  <c r="AG2" i="11"/>
  <c r="AU14" i="11"/>
  <c r="AV14" i="11"/>
  <c r="AT14" i="11"/>
  <c r="AU13" i="11"/>
  <c r="AV13" i="11"/>
  <c r="AT13" i="11"/>
  <c r="H3" i="33"/>
  <c r="Q3" i="33" s="1"/>
  <c r="L3" i="33"/>
  <c r="H4" i="33"/>
  <c r="L4" i="33"/>
  <c r="Q4" i="33" s="1"/>
  <c r="H5" i="33"/>
  <c r="L5" i="33"/>
  <c r="Q5" i="33"/>
  <c r="H6" i="33"/>
  <c r="Q6" i="33" s="1"/>
  <c r="L6" i="33"/>
  <c r="H7" i="33"/>
  <c r="Q7" i="33" s="1"/>
  <c r="L7" i="33"/>
  <c r="H8" i="33"/>
  <c r="L8" i="33"/>
  <c r="Q8" i="33" s="1"/>
  <c r="H9" i="33"/>
  <c r="L9" i="33"/>
  <c r="Q9" i="33"/>
  <c r="H10" i="33"/>
  <c r="Q10" i="33" s="1"/>
  <c r="L10" i="33"/>
  <c r="H11" i="33"/>
  <c r="Q11" i="33" s="1"/>
  <c r="L11" i="33"/>
  <c r="H2" i="33"/>
  <c r="L2" i="33"/>
  <c r="Q2" i="33" s="1"/>
  <c r="D2" i="33"/>
  <c r="P2" i="33" s="1"/>
  <c r="D3" i="33"/>
  <c r="P3" i="33"/>
  <c r="D4" i="33"/>
  <c r="P4" i="33" s="1"/>
  <c r="D5" i="33"/>
  <c r="P5" i="33"/>
  <c r="D6" i="33"/>
  <c r="P6" i="33" s="1"/>
  <c r="D7" i="33"/>
  <c r="P7" i="33"/>
  <c r="D8" i="33"/>
  <c r="P8" i="33" s="1"/>
  <c r="D9" i="33"/>
  <c r="P9" i="33"/>
  <c r="D10" i="33"/>
  <c r="P10" i="33" s="1"/>
  <c r="D11" i="33"/>
  <c r="P11" i="33"/>
  <c r="O2" i="33"/>
  <c r="O3" i="33"/>
  <c r="O4" i="33"/>
  <c r="O5" i="33"/>
  <c r="O6" i="33"/>
  <c r="O7" i="33"/>
  <c r="O8" i="33"/>
  <c r="O9" i="33"/>
  <c r="O13" i="33" s="1"/>
  <c r="O10" i="33"/>
  <c r="O11" i="33"/>
  <c r="L13" i="33"/>
  <c r="H13" i="33"/>
  <c r="D13" i="33"/>
  <c r="D12" i="33"/>
  <c r="L12" i="33"/>
  <c r="H12" i="33"/>
  <c r="Q51" i="32"/>
  <c r="Q52" i="32"/>
  <c r="Q53" i="32"/>
  <c r="Q54" i="32"/>
  <c r="Q55" i="32"/>
  <c r="Q56" i="32"/>
  <c r="Q57" i="32"/>
  <c r="Q58" i="32"/>
  <c r="Q59" i="32"/>
  <c r="Q60" i="32"/>
  <c r="Q63" i="32"/>
  <c r="P51" i="32"/>
  <c r="P52" i="32"/>
  <c r="P53" i="32"/>
  <c r="P54" i="32"/>
  <c r="P55" i="32"/>
  <c r="P56" i="32"/>
  <c r="P57" i="32"/>
  <c r="P58" i="32"/>
  <c r="P59" i="32"/>
  <c r="P60" i="32"/>
  <c r="P63" i="32"/>
  <c r="O51" i="32"/>
  <c r="O52" i="32"/>
  <c r="O53" i="32"/>
  <c r="O54" i="32"/>
  <c r="O55" i="32"/>
  <c r="O56" i="32"/>
  <c r="O57" i="32"/>
  <c r="O58" i="32"/>
  <c r="O59" i="32"/>
  <c r="O60" i="32"/>
  <c r="O63" i="32"/>
  <c r="Q62" i="32"/>
  <c r="P62" i="32"/>
  <c r="O62" i="32"/>
  <c r="Q35" i="32"/>
  <c r="Q36" i="32"/>
  <c r="Q37" i="32"/>
  <c r="Q38" i="32"/>
  <c r="Q39" i="32"/>
  <c r="Q40" i="32"/>
  <c r="Q41" i="32"/>
  <c r="Q42" i="32"/>
  <c r="Q43" i="32"/>
  <c r="Q44" i="32"/>
  <c r="Q47" i="32"/>
  <c r="P35" i="32"/>
  <c r="P36" i="32"/>
  <c r="P37" i="32"/>
  <c r="P38" i="32"/>
  <c r="P39" i="32"/>
  <c r="P40" i="32"/>
  <c r="P41" i="32"/>
  <c r="P42" i="32"/>
  <c r="P43" i="32"/>
  <c r="P44" i="32"/>
  <c r="P47" i="32"/>
  <c r="O35" i="32"/>
  <c r="O36" i="32"/>
  <c r="O37" i="32"/>
  <c r="O38" i="32"/>
  <c r="O47" i="32" s="1"/>
  <c r="O39" i="32"/>
  <c r="O40" i="32"/>
  <c r="O41" i="32"/>
  <c r="O42" i="32"/>
  <c r="O46" i="32" s="1"/>
  <c r="O43" i="32"/>
  <c r="O44" i="32"/>
  <c r="Q46" i="32"/>
  <c r="P46" i="32"/>
  <c r="Y47" i="32"/>
  <c r="Y48" i="32"/>
  <c r="Y49" i="32"/>
  <c r="Y50" i="32"/>
  <c r="Y51" i="32"/>
  <c r="Y52" i="32"/>
  <c r="Y53" i="32"/>
  <c r="Y54" i="32"/>
  <c r="Y55" i="32"/>
  <c r="Y56" i="32"/>
  <c r="Y59" i="32"/>
  <c r="X47" i="32"/>
  <c r="X48" i="32"/>
  <c r="X49" i="32"/>
  <c r="X50" i="32"/>
  <c r="X51" i="32"/>
  <c r="X52" i="32"/>
  <c r="X53" i="32"/>
  <c r="X54" i="32"/>
  <c r="X55" i="32"/>
  <c r="X56" i="32"/>
  <c r="X59" i="32"/>
  <c r="W47" i="32"/>
  <c r="W48" i="32"/>
  <c r="W49" i="32"/>
  <c r="W50" i="32"/>
  <c r="W59" i="32" s="1"/>
  <c r="W51" i="32"/>
  <c r="W52" i="32"/>
  <c r="W53" i="32"/>
  <c r="W54" i="32"/>
  <c r="W55" i="32"/>
  <c r="W56" i="32"/>
  <c r="Y58" i="32"/>
  <c r="X58" i="32"/>
  <c r="W58" i="32"/>
  <c r="Y32" i="32"/>
  <c r="Y33" i="32"/>
  <c r="Y34" i="32"/>
  <c r="Y35" i="32"/>
  <c r="Y36" i="32"/>
  <c r="Y37" i="32"/>
  <c r="Y38" i="32"/>
  <c r="Y39" i="32"/>
  <c r="Y40" i="32"/>
  <c r="Y41" i="32"/>
  <c r="Y44" i="32"/>
  <c r="X32" i="32"/>
  <c r="X33" i="32"/>
  <c r="X34" i="32"/>
  <c r="X35" i="32"/>
  <c r="X36" i="32"/>
  <c r="X37" i="32"/>
  <c r="X38" i="32"/>
  <c r="X39" i="32"/>
  <c r="X40" i="32"/>
  <c r="X41" i="32"/>
  <c r="X44" i="32"/>
  <c r="W32" i="32"/>
  <c r="W33" i="32"/>
  <c r="W34" i="32"/>
  <c r="W35" i="32"/>
  <c r="W44" i="32" s="1"/>
  <c r="W36" i="32"/>
  <c r="W37" i="32"/>
  <c r="W38" i="32"/>
  <c r="W39" i="32"/>
  <c r="W40" i="32"/>
  <c r="W41" i="32"/>
  <c r="Y43" i="32"/>
  <c r="X43" i="32"/>
  <c r="W43" i="32"/>
  <c r="Y17" i="32"/>
  <c r="Y18" i="32"/>
  <c r="Y19" i="32"/>
  <c r="Y20" i="32"/>
  <c r="Y21" i="32"/>
  <c r="Y22" i="32"/>
  <c r="Y23" i="32"/>
  <c r="Y24" i="32"/>
  <c r="Y25" i="32"/>
  <c r="Y26" i="32"/>
  <c r="Y29" i="32"/>
  <c r="X17" i="32"/>
  <c r="X18" i="32"/>
  <c r="X19" i="32"/>
  <c r="X20" i="32"/>
  <c r="X21" i="32"/>
  <c r="X22" i="32"/>
  <c r="X23" i="32"/>
  <c r="X24" i="32"/>
  <c r="X25" i="32"/>
  <c r="X26" i="32"/>
  <c r="X29" i="32"/>
  <c r="W17" i="32"/>
  <c r="W29" i="32" s="1"/>
  <c r="W18" i="32"/>
  <c r="W19" i="32"/>
  <c r="W20" i="32"/>
  <c r="W28" i="32" s="1"/>
  <c r="W21" i="32"/>
  <c r="W22" i="32"/>
  <c r="W23" i="32"/>
  <c r="W24" i="32"/>
  <c r="W25" i="32"/>
  <c r="W26" i="32"/>
  <c r="Y28" i="32"/>
  <c r="X28" i="32"/>
  <c r="Y3" i="32"/>
  <c r="Y4" i="32"/>
  <c r="Y5" i="32"/>
  <c r="Y6" i="32"/>
  <c r="Y7" i="32"/>
  <c r="Y8" i="32"/>
  <c r="Y9" i="32"/>
  <c r="Y10" i="32"/>
  <c r="Y11" i="32"/>
  <c r="Y2" i="32"/>
  <c r="X3" i="32"/>
  <c r="X4" i="32"/>
  <c r="X5" i="32"/>
  <c r="X6" i="32"/>
  <c r="X14" i="32" s="1"/>
  <c r="X7" i="32"/>
  <c r="X8" i="32"/>
  <c r="X9" i="32"/>
  <c r="X10" i="32"/>
  <c r="X11" i="32"/>
  <c r="X2" i="32"/>
  <c r="X13" i="32" s="1"/>
  <c r="Y13" i="32"/>
  <c r="Y14" i="32"/>
  <c r="W2" i="32"/>
  <c r="W3" i="32"/>
  <c r="W14" i="32" s="1"/>
  <c r="W4" i="32"/>
  <c r="W5" i="32"/>
  <c r="W6" i="32"/>
  <c r="W7" i="32"/>
  <c r="W8" i="32"/>
  <c r="W9" i="32"/>
  <c r="W10" i="32"/>
  <c r="W11" i="32"/>
  <c r="P31" i="32"/>
  <c r="P30" i="32"/>
  <c r="P2" i="32"/>
  <c r="O31" i="32"/>
  <c r="O30" i="32"/>
  <c r="O2" i="32"/>
  <c r="N31" i="32"/>
  <c r="N30" i="32"/>
  <c r="N2" i="32"/>
  <c r="P27" i="32"/>
  <c r="P26" i="32"/>
  <c r="O27" i="32"/>
  <c r="O26" i="32"/>
  <c r="N27" i="32"/>
  <c r="N26" i="32"/>
  <c r="P23" i="32"/>
  <c r="P22" i="32"/>
  <c r="O23" i="32"/>
  <c r="O22" i="32"/>
  <c r="N23" i="32"/>
  <c r="N22" i="32"/>
  <c r="P19" i="32"/>
  <c r="P18" i="32"/>
  <c r="O19" i="32"/>
  <c r="O18" i="32"/>
  <c r="N19" i="32"/>
  <c r="N18" i="32"/>
  <c r="P15" i="32"/>
  <c r="P14" i="32"/>
  <c r="O15" i="32"/>
  <c r="O14" i="32"/>
  <c r="N15" i="32"/>
  <c r="N14" i="32"/>
  <c r="P11" i="32"/>
  <c r="P10" i="32"/>
  <c r="O11" i="32"/>
  <c r="O10" i="32"/>
  <c r="N11" i="32"/>
  <c r="N10" i="32"/>
  <c r="P6" i="32"/>
  <c r="P7" i="32"/>
  <c r="O7" i="32"/>
  <c r="O6" i="32"/>
  <c r="N7" i="32"/>
  <c r="N6" i="32"/>
  <c r="P3" i="32"/>
  <c r="O3" i="32"/>
  <c r="N3" i="32"/>
  <c r="C3" i="25"/>
  <c r="C18" i="25" s="1"/>
  <c r="C2" i="25"/>
  <c r="D22" i="20"/>
  <c r="E22" i="20"/>
  <c r="F22" i="20"/>
  <c r="G22" i="20"/>
  <c r="H22" i="20"/>
  <c r="I22" i="20"/>
  <c r="J22" i="20"/>
  <c r="K22" i="20"/>
  <c r="L22" i="20"/>
  <c r="N22" i="20"/>
  <c r="M22" i="20"/>
  <c r="D12" i="20"/>
  <c r="E12" i="20"/>
  <c r="F12" i="20"/>
  <c r="G12" i="20"/>
  <c r="H12" i="20"/>
  <c r="I12" i="20"/>
  <c r="J12" i="20"/>
  <c r="K12" i="20"/>
  <c r="L12" i="20"/>
  <c r="N12" i="20"/>
  <c r="M12" i="20"/>
  <c r="D2" i="20"/>
  <c r="E2" i="20"/>
  <c r="F2" i="20"/>
  <c r="N2" i="20" s="1"/>
  <c r="G2" i="20"/>
  <c r="H2" i="20"/>
  <c r="I2" i="20"/>
  <c r="J2" i="20"/>
  <c r="K2" i="20"/>
  <c r="L2" i="20"/>
  <c r="M2" i="20"/>
  <c r="K47" i="2"/>
  <c r="D34" i="15" s="1"/>
  <c r="K47" i="1"/>
  <c r="E34" i="15"/>
  <c r="K47" i="4"/>
  <c r="F34" i="15" s="1"/>
  <c r="K47" i="5"/>
  <c r="G34" i="15"/>
  <c r="K47" i="6"/>
  <c r="H34" i="15" s="1"/>
  <c r="K47" i="7"/>
  <c r="I34" i="15" s="1"/>
  <c r="K47" i="10"/>
  <c r="J34" i="15" s="1"/>
  <c r="K47" i="9"/>
  <c r="K34" i="15" s="1"/>
  <c r="K47" i="8"/>
  <c r="L34" i="15" s="1"/>
  <c r="K26" i="2"/>
  <c r="D18" i="15" s="1"/>
  <c r="K26" i="1"/>
  <c r="E18" i="15" s="1"/>
  <c r="K26" i="4"/>
  <c r="F18" i="15" s="1"/>
  <c r="K26" i="5"/>
  <c r="G18" i="15" s="1"/>
  <c r="K26" i="6"/>
  <c r="H18" i="15" s="1"/>
  <c r="K26" i="7"/>
  <c r="I18" i="15" s="1"/>
  <c r="K26" i="10"/>
  <c r="J18" i="15" s="1"/>
  <c r="K26" i="9"/>
  <c r="K18" i="15" s="1"/>
  <c r="K26" i="8"/>
  <c r="L18" i="15" s="1"/>
  <c r="K5" i="2"/>
  <c r="D2" i="15" s="1"/>
  <c r="K5" i="1"/>
  <c r="E2" i="15" s="1"/>
  <c r="K5" i="4"/>
  <c r="F2" i="15" s="1"/>
  <c r="K5" i="5"/>
  <c r="G2" i="15" s="1"/>
  <c r="K5" i="6"/>
  <c r="H2" i="15" s="1"/>
  <c r="K5" i="7"/>
  <c r="I2" i="15" s="1"/>
  <c r="K5" i="10"/>
  <c r="J2" i="15" s="1"/>
  <c r="K5" i="9"/>
  <c r="K2" i="15" s="1"/>
  <c r="K5" i="8"/>
  <c r="L2" i="15" s="1"/>
  <c r="T60" i="8"/>
  <c r="L11" i="31" s="1"/>
  <c r="T60" i="9"/>
  <c r="L10" i="31" s="1"/>
  <c r="T60" i="10"/>
  <c r="L9" i="31" s="1"/>
  <c r="T60" i="7"/>
  <c r="L8" i="31" s="1"/>
  <c r="T60" i="6"/>
  <c r="L7" i="31" s="1"/>
  <c r="T60" i="5"/>
  <c r="L6" i="31" s="1"/>
  <c r="T60" i="4"/>
  <c r="L5" i="31" s="1"/>
  <c r="T60" i="1"/>
  <c r="L4" i="31" s="1"/>
  <c r="T60" i="2"/>
  <c r="L3" i="31" s="1"/>
  <c r="T39" i="8"/>
  <c r="K11" i="31" s="1"/>
  <c r="T39" i="9"/>
  <c r="K10" i="31" s="1"/>
  <c r="T39" i="10"/>
  <c r="K9" i="31" s="1"/>
  <c r="T39" i="7"/>
  <c r="K8" i="31" s="1"/>
  <c r="T39" i="6"/>
  <c r="K7" i="31" s="1"/>
  <c r="T39" i="5"/>
  <c r="K6" i="31" s="1"/>
  <c r="T39" i="4"/>
  <c r="K5" i="31" s="1"/>
  <c r="T39" i="1"/>
  <c r="K4" i="31" s="1"/>
  <c r="T39" i="2"/>
  <c r="K3" i="31" s="1"/>
  <c r="T18" i="8"/>
  <c r="J11" i="31" s="1"/>
  <c r="T18" i="9"/>
  <c r="J10" i="31" s="1"/>
  <c r="T18" i="10"/>
  <c r="J9" i="31" s="1"/>
  <c r="T18" i="7"/>
  <c r="J8" i="31" s="1"/>
  <c r="T18" i="6"/>
  <c r="J7" i="31" s="1"/>
  <c r="T18" i="5"/>
  <c r="J6" i="31" s="1"/>
  <c r="T18" i="4"/>
  <c r="J5" i="31" s="1"/>
  <c r="T18" i="1"/>
  <c r="J4" i="31" s="1"/>
  <c r="T18" i="2"/>
  <c r="J3" i="31" s="1"/>
  <c r="T60" i="3"/>
  <c r="L2" i="31" s="1"/>
  <c r="T39" i="3"/>
  <c r="K2" i="31" s="1"/>
  <c r="T18" i="3"/>
  <c r="J2" i="31" s="1"/>
  <c r="T38" i="8"/>
  <c r="G11" i="31" s="1"/>
  <c r="T38" i="9"/>
  <c r="G10" i="31" s="1"/>
  <c r="T59" i="8"/>
  <c r="H11" i="31" s="1"/>
  <c r="T59" i="9"/>
  <c r="H10" i="31" s="1"/>
  <c r="T59" i="10"/>
  <c r="H9" i="31" s="1"/>
  <c r="T38" i="10"/>
  <c r="G9" i="31" s="1"/>
  <c r="T59" i="7"/>
  <c r="H8" i="31" s="1"/>
  <c r="T38" i="7"/>
  <c r="G8" i="31" s="1"/>
  <c r="T59" i="6"/>
  <c r="H7" i="31" s="1"/>
  <c r="T38" i="6"/>
  <c r="G7" i="31" s="1"/>
  <c r="T59" i="5"/>
  <c r="H6" i="31" s="1"/>
  <c r="T38" i="5"/>
  <c r="G6" i="31" s="1"/>
  <c r="T59" i="4"/>
  <c r="H5" i="31" s="1"/>
  <c r="T38" i="4"/>
  <c r="G5" i="31" s="1"/>
  <c r="T59" i="1"/>
  <c r="H4" i="31" s="1"/>
  <c r="T38" i="1"/>
  <c r="G4" i="31" s="1"/>
  <c r="T59" i="2"/>
  <c r="H3" i="31" s="1"/>
  <c r="T38" i="2"/>
  <c r="G3" i="31" s="1"/>
  <c r="T59" i="3"/>
  <c r="H2" i="31" s="1"/>
  <c r="T38" i="3"/>
  <c r="G2" i="31" s="1"/>
  <c r="T17" i="3"/>
  <c r="F2" i="31" s="1"/>
  <c r="T17" i="2"/>
  <c r="F3" i="31" s="1"/>
  <c r="T17" i="1"/>
  <c r="F4" i="31" s="1"/>
  <c r="T17" i="4"/>
  <c r="F5" i="31" s="1"/>
  <c r="T17" i="5"/>
  <c r="F6" i="31" s="1"/>
  <c r="T17" i="6"/>
  <c r="F7" i="31" s="1"/>
  <c r="T17" i="7"/>
  <c r="F8" i="31" s="1"/>
  <c r="T17" i="10"/>
  <c r="F9" i="31" s="1"/>
  <c r="T17" i="9"/>
  <c r="F10" i="31" s="1"/>
  <c r="T17" i="8"/>
  <c r="F11" i="31" s="1"/>
  <c r="T37" i="3"/>
  <c r="C2" i="31" s="1"/>
  <c r="T37" i="2"/>
  <c r="C3" i="31" s="1"/>
  <c r="T37" i="1"/>
  <c r="C4" i="31" s="1"/>
  <c r="T37" i="4"/>
  <c r="C5" i="31" s="1"/>
  <c r="T37" i="5"/>
  <c r="C6" i="31" s="1"/>
  <c r="T37" i="6"/>
  <c r="C7" i="31" s="1"/>
  <c r="T37" i="7"/>
  <c r="C8" i="31" s="1"/>
  <c r="T37" i="10"/>
  <c r="C9" i="31" s="1"/>
  <c r="T37" i="9"/>
  <c r="C10" i="31" s="1"/>
  <c r="T37" i="8"/>
  <c r="C11" i="31" s="1"/>
  <c r="T58" i="3"/>
  <c r="D2" i="31"/>
  <c r="D13" i="31" s="1"/>
  <c r="T58" i="2"/>
  <c r="D3" i="31"/>
  <c r="T58" i="1"/>
  <c r="D4" i="31"/>
  <c r="T58" i="4"/>
  <c r="D5" i="31"/>
  <c r="T58" i="5"/>
  <c r="D6" i="31"/>
  <c r="T58" i="6"/>
  <c r="D7" i="31"/>
  <c r="T58" i="7"/>
  <c r="D8" i="31"/>
  <c r="T58" i="10"/>
  <c r="D9" i="31"/>
  <c r="T58" i="9"/>
  <c r="D10" i="31"/>
  <c r="T58" i="8"/>
  <c r="D11" i="31"/>
  <c r="T16" i="3"/>
  <c r="B2" i="31" s="1"/>
  <c r="T16" i="2"/>
  <c r="B3" i="31" s="1"/>
  <c r="T16" i="1"/>
  <c r="B4" i="31" s="1"/>
  <c r="T16" i="4"/>
  <c r="B5" i="31" s="1"/>
  <c r="T16" i="5"/>
  <c r="B6" i="31" s="1"/>
  <c r="T16" i="6"/>
  <c r="B7" i="31" s="1"/>
  <c r="T16" i="7"/>
  <c r="B8" i="31" s="1"/>
  <c r="T16" i="10"/>
  <c r="B9" i="31" s="1"/>
  <c r="T16" i="9"/>
  <c r="B10" i="31" s="1"/>
  <c r="T16" i="8"/>
  <c r="B11" i="31" s="1"/>
  <c r="AA26" i="19"/>
  <c r="Z26" i="19"/>
  <c r="AA14" i="19"/>
  <c r="Z14" i="19"/>
  <c r="Z2" i="19"/>
  <c r="AA2" i="19"/>
  <c r="AA14" i="18"/>
  <c r="Z14" i="18"/>
  <c r="AA26" i="18"/>
  <c r="Z26" i="18"/>
  <c r="AA2" i="18"/>
  <c r="Z2" i="18"/>
  <c r="AL23" i="11"/>
  <c r="AL22" i="11"/>
  <c r="AL21" i="11"/>
  <c r="AL20" i="11"/>
  <c r="AL19" i="11"/>
  <c r="AL18" i="11"/>
  <c r="AL17" i="11"/>
  <c r="AL16" i="11"/>
  <c r="AL15" i="11"/>
  <c r="AM14" i="11" s="1"/>
  <c r="AL14" i="11"/>
  <c r="AL2" i="11"/>
  <c r="AM2" i="11" s="1"/>
  <c r="AL3" i="11"/>
  <c r="AL4" i="11"/>
  <c r="AL5" i="11"/>
  <c r="AL6" i="11"/>
  <c r="AL7" i="11"/>
  <c r="AL8" i="11"/>
  <c r="AL9" i="11"/>
  <c r="AL10" i="11"/>
  <c r="AL11" i="11"/>
  <c r="AM35" i="14"/>
  <c r="AM34" i="14"/>
  <c r="AM33" i="14"/>
  <c r="AM32" i="14"/>
  <c r="AM31" i="14"/>
  <c r="AM30" i="14"/>
  <c r="AM29" i="14"/>
  <c r="AM28" i="14"/>
  <c r="AM27" i="14"/>
  <c r="AN26" i="14" s="1"/>
  <c r="AM26" i="14"/>
  <c r="AM3" i="14"/>
  <c r="AM4" i="14"/>
  <c r="AN2" i="14" s="1"/>
  <c r="AM5" i="14"/>
  <c r="AM6" i="14"/>
  <c r="AM7" i="14"/>
  <c r="AM8" i="14"/>
  <c r="AM9" i="14"/>
  <c r="AM10" i="14"/>
  <c r="AM11" i="14"/>
  <c r="AO2" i="14"/>
  <c r="L3" i="18"/>
  <c r="K3" i="18"/>
  <c r="B67" i="8"/>
  <c r="B66" i="8"/>
  <c r="B65" i="8"/>
  <c r="B67" i="9"/>
  <c r="B66" i="9"/>
  <c r="B65" i="9"/>
  <c r="B67" i="10"/>
  <c r="B66" i="10"/>
  <c r="B65" i="10"/>
  <c r="B67" i="7"/>
  <c r="B66" i="7"/>
  <c r="B65" i="7"/>
  <c r="B67" i="6"/>
  <c r="B66" i="6"/>
  <c r="B65" i="6"/>
  <c r="B67" i="5"/>
  <c r="B66" i="5"/>
  <c r="B65" i="5"/>
  <c r="B67" i="4"/>
  <c r="B66" i="4"/>
  <c r="B65" i="4"/>
  <c r="C47" i="30"/>
  <c r="D47" i="30"/>
  <c r="E47" i="30"/>
  <c r="G47" i="30"/>
  <c r="H47" i="30"/>
  <c r="I47" i="30"/>
  <c r="J47" i="30"/>
  <c r="K47" i="30"/>
  <c r="L47" i="30"/>
  <c r="C46" i="30"/>
  <c r="D46" i="30"/>
  <c r="E46" i="30"/>
  <c r="G46" i="30"/>
  <c r="H46" i="30"/>
  <c r="I46" i="30"/>
  <c r="J46" i="30"/>
  <c r="K46" i="30"/>
  <c r="L46" i="30"/>
  <c r="C45" i="30"/>
  <c r="D45" i="30"/>
  <c r="E45" i="30"/>
  <c r="G45" i="30"/>
  <c r="H45" i="30"/>
  <c r="I45" i="30"/>
  <c r="J45" i="30"/>
  <c r="K45" i="30"/>
  <c r="L45" i="30"/>
  <c r="C44" i="30"/>
  <c r="D44" i="30"/>
  <c r="E44" i="30"/>
  <c r="G44" i="30"/>
  <c r="N44" i="30" s="1"/>
  <c r="H44" i="30"/>
  <c r="I44" i="30"/>
  <c r="J44" i="30"/>
  <c r="K44" i="30"/>
  <c r="L44" i="30"/>
  <c r="C43" i="30"/>
  <c r="D43" i="30"/>
  <c r="E43" i="30"/>
  <c r="G43" i="30"/>
  <c r="H43" i="30"/>
  <c r="I43" i="30"/>
  <c r="J43" i="30"/>
  <c r="K43" i="30"/>
  <c r="L43" i="30"/>
  <c r="C42" i="30"/>
  <c r="D42" i="30"/>
  <c r="E42" i="30"/>
  <c r="G42" i="30"/>
  <c r="H42" i="30"/>
  <c r="I42" i="30"/>
  <c r="J42" i="30"/>
  <c r="K42" i="30"/>
  <c r="L42" i="30"/>
  <c r="C41" i="30"/>
  <c r="D41" i="30"/>
  <c r="E41" i="30"/>
  <c r="G41" i="30"/>
  <c r="H41" i="30"/>
  <c r="I41" i="30"/>
  <c r="J41" i="30"/>
  <c r="K41" i="30"/>
  <c r="L41" i="30"/>
  <c r="C40" i="30"/>
  <c r="D40" i="30"/>
  <c r="E40" i="30"/>
  <c r="G40" i="30"/>
  <c r="H40" i="30"/>
  <c r="I40" i="30"/>
  <c r="J40" i="30"/>
  <c r="K40" i="30"/>
  <c r="L40" i="30"/>
  <c r="C39" i="30"/>
  <c r="D39" i="30"/>
  <c r="E39" i="30"/>
  <c r="G39" i="30"/>
  <c r="H39" i="30"/>
  <c r="I39" i="30"/>
  <c r="J39" i="30"/>
  <c r="K39" i="30"/>
  <c r="L39" i="30"/>
  <c r="C38" i="30"/>
  <c r="D38" i="30"/>
  <c r="E38" i="30"/>
  <c r="G38" i="30"/>
  <c r="H38" i="30"/>
  <c r="I38" i="30"/>
  <c r="J38" i="30"/>
  <c r="K38" i="30"/>
  <c r="L38" i="30"/>
  <c r="C37" i="30"/>
  <c r="D37" i="30"/>
  <c r="E37" i="30"/>
  <c r="G37" i="30"/>
  <c r="H37" i="30"/>
  <c r="I37" i="30"/>
  <c r="J37" i="30"/>
  <c r="K37" i="30"/>
  <c r="L37" i="30"/>
  <c r="C36" i="30"/>
  <c r="N36" i="30" s="1"/>
  <c r="D36" i="30"/>
  <c r="E36" i="30"/>
  <c r="G36" i="30"/>
  <c r="H36" i="30"/>
  <c r="I36" i="30"/>
  <c r="J36" i="30"/>
  <c r="K36" i="30"/>
  <c r="L36" i="30"/>
  <c r="C35" i="30"/>
  <c r="D35" i="30"/>
  <c r="E35" i="30"/>
  <c r="G35" i="30"/>
  <c r="H35" i="30"/>
  <c r="I35" i="30"/>
  <c r="J35" i="30"/>
  <c r="K35" i="30"/>
  <c r="L35" i="30"/>
  <c r="C34" i="30"/>
  <c r="D34" i="30"/>
  <c r="E34" i="30"/>
  <c r="G34" i="30"/>
  <c r="H34" i="30"/>
  <c r="I34" i="30"/>
  <c r="J34" i="30"/>
  <c r="K34" i="30"/>
  <c r="L34" i="30"/>
  <c r="C31" i="30"/>
  <c r="D31" i="30"/>
  <c r="E31" i="30"/>
  <c r="G31" i="30"/>
  <c r="H31" i="30"/>
  <c r="I31" i="30"/>
  <c r="J31" i="30"/>
  <c r="K31" i="30"/>
  <c r="L31" i="30"/>
  <c r="C30" i="30"/>
  <c r="D30" i="30"/>
  <c r="E30" i="30"/>
  <c r="G30" i="30"/>
  <c r="H30" i="30"/>
  <c r="I30" i="30"/>
  <c r="J30" i="30"/>
  <c r="K30" i="30"/>
  <c r="L30" i="30"/>
  <c r="N30" i="30"/>
  <c r="C29" i="30"/>
  <c r="D29" i="30"/>
  <c r="E29" i="30"/>
  <c r="G29" i="30"/>
  <c r="H29" i="30"/>
  <c r="I29" i="30"/>
  <c r="J29" i="30"/>
  <c r="K29" i="30"/>
  <c r="L29" i="30"/>
  <c r="C28" i="30"/>
  <c r="D28" i="30"/>
  <c r="E28" i="30"/>
  <c r="G28" i="30"/>
  <c r="H28" i="30"/>
  <c r="I28" i="30"/>
  <c r="J28" i="30"/>
  <c r="K28" i="30"/>
  <c r="L28" i="30"/>
  <c r="C27" i="30"/>
  <c r="D27" i="30"/>
  <c r="E27" i="30"/>
  <c r="G27" i="30"/>
  <c r="H27" i="30"/>
  <c r="I27" i="30"/>
  <c r="J27" i="30"/>
  <c r="K27" i="30"/>
  <c r="L27" i="30"/>
  <c r="C26" i="30"/>
  <c r="N26" i="30" s="1"/>
  <c r="D26" i="30"/>
  <c r="E26" i="30"/>
  <c r="G26" i="30"/>
  <c r="H26" i="30"/>
  <c r="I26" i="30"/>
  <c r="J26" i="30"/>
  <c r="K26" i="30"/>
  <c r="L26" i="30"/>
  <c r="C25" i="30"/>
  <c r="D25" i="30"/>
  <c r="E25" i="30"/>
  <c r="G25" i="30"/>
  <c r="H25" i="30"/>
  <c r="I25" i="30"/>
  <c r="J25" i="30"/>
  <c r="K25" i="30"/>
  <c r="L25" i="30"/>
  <c r="C24" i="30"/>
  <c r="D24" i="30"/>
  <c r="E24" i="30"/>
  <c r="G24" i="30"/>
  <c r="H24" i="30"/>
  <c r="I24" i="30"/>
  <c r="J24" i="30"/>
  <c r="K24" i="30"/>
  <c r="L24" i="30"/>
  <c r="C23" i="30"/>
  <c r="D23" i="30"/>
  <c r="E23" i="30"/>
  <c r="G23" i="30"/>
  <c r="H23" i="30"/>
  <c r="I23" i="30"/>
  <c r="J23" i="30"/>
  <c r="K23" i="30"/>
  <c r="L23" i="30"/>
  <c r="C22" i="30"/>
  <c r="D22" i="30"/>
  <c r="E22" i="30"/>
  <c r="G22" i="30"/>
  <c r="H22" i="30"/>
  <c r="I22" i="30"/>
  <c r="J22" i="30"/>
  <c r="K22" i="30"/>
  <c r="L22" i="30"/>
  <c r="C21" i="30"/>
  <c r="D21" i="30"/>
  <c r="E21" i="30"/>
  <c r="G21" i="30"/>
  <c r="H21" i="30"/>
  <c r="I21" i="30"/>
  <c r="J21" i="30"/>
  <c r="K21" i="30"/>
  <c r="L21" i="30"/>
  <c r="C20" i="30"/>
  <c r="D20" i="30"/>
  <c r="E20" i="30"/>
  <c r="G20" i="30"/>
  <c r="H20" i="30"/>
  <c r="I20" i="30"/>
  <c r="J20" i="30"/>
  <c r="K20" i="30"/>
  <c r="L20" i="30"/>
  <c r="C19" i="30"/>
  <c r="D19" i="30"/>
  <c r="E19" i="30"/>
  <c r="G19" i="30"/>
  <c r="H19" i="30"/>
  <c r="I19" i="30"/>
  <c r="J19" i="30"/>
  <c r="K19" i="30"/>
  <c r="L19" i="30"/>
  <c r="C18" i="30"/>
  <c r="D18" i="30"/>
  <c r="E18" i="30"/>
  <c r="G18" i="30"/>
  <c r="N18" i="30" s="1"/>
  <c r="H18" i="30"/>
  <c r="I18" i="30"/>
  <c r="J18" i="30"/>
  <c r="K18" i="30"/>
  <c r="L18" i="30"/>
  <c r="C15" i="30"/>
  <c r="D15" i="30"/>
  <c r="E15" i="30"/>
  <c r="G15" i="30"/>
  <c r="H15" i="30"/>
  <c r="I15" i="30"/>
  <c r="J15" i="30"/>
  <c r="K15" i="30"/>
  <c r="L15" i="30"/>
  <c r="C14" i="30"/>
  <c r="D14" i="30"/>
  <c r="E14" i="30"/>
  <c r="G14" i="30"/>
  <c r="H14" i="30"/>
  <c r="I14" i="30"/>
  <c r="J14" i="30"/>
  <c r="K14" i="30"/>
  <c r="L14" i="30"/>
  <c r="C13" i="30"/>
  <c r="D13" i="30"/>
  <c r="E13" i="30"/>
  <c r="G13" i="30"/>
  <c r="H13" i="30"/>
  <c r="I13" i="30"/>
  <c r="J13" i="30"/>
  <c r="K13" i="30"/>
  <c r="L13" i="30"/>
  <c r="C12" i="30"/>
  <c r="D12" i="30"/>
  <c r="E12" i="30"/>
  <c r="G12" i="30"/>
  <c r="H12" i="30"/>
  <c r="I12" i="30"/>
  <c r="J12" i="30"/>
  <c r="K12" i="30"/>
  <c r="L12" i="30"/>
  <c r="C11" i="30"/>
  <c r="D11" i="30"/>
  <c r="E11" i="30"/>
  <c r="G11" i="30"/>
  <c r="H11" i="30"/>
  <c r="I11" i="30"/>
  <c r="J11" i="30"/>
  <c r="K11" i="30"/>
  <c r="L11" i="30"/>
  <c r="C10" i="30"/>
  <c r="D10" i="30"/>
  <c r="E10" i="30"/>
  <c r="G10" i="30"/>
  <c r="H10" i="30"/>
  <c r="I10" i="30"/>
  <c r="J10" i="30"/>
  <c r="K10" i="30"/>
  <c r="L10" i="30"/>
  <c r="C9" i="30"/>
  <c r="D9" i="30"/>
  <c r="E9" i="30"/>
  <c r="G9" i="30"/>
  <c r="H9" i="30"/>
  <c r="I9" i="30"/>
  <c r="J9" i="30"/>
  <c r="K9" i="30"/>
  <c r="L9" i="30"/>
  <c r="C8" i="30"/>
  <c r="N8" i="30" s="1"/>
  <c r="D8" i="30"/>
  <c r="E8" i="30"/>
  <c r="G8" i="30"/>
  <c r="H8" i="30"/>
  <c r="I8" i="30"/>
  <c r="J8" i="30"/>
  <c r="K8" i="30"/>
  <c r="L8" i="30"/>
  <c r="C7" i="30"/>
  <c r="D7" i="30"/>
  <c r="E7" i="30"/>
  <c r="G7" i="30"/>
  <c r="H7" i="30"/>
  <c r="I7" i="30"/>
  <c r="J7" i="30"/>
  <c r="K7" i="30"/>
  <c r="L7" i="30"/>
  <c r="C6" i="30"/>
  <c r="D6" i="30"/>
  <c r="E6" i="30"/>
  <c r="G6" i="30"/>
  <c r="H6" i="30"/>
  <c r="I6" i="30"/>
  <c r="J6" i="30"/>
  <c r="K6" i="30"/>
  <c r="L6" i="30"/>
  <c r="C5" i="30"/>
  <c r="D5" i="30"/>
  <c r="E5" i="30"/>
  <c r="G5" i="30"/>
  <c r="H5" i="30"/>
  <c r="I5" i="30"/>
  <c r="J5" i="30"/>
  <c r="K5" i="30"/>
  <c r="L5" i="30"/>
  <c r="C4" i="30"/>
  <c r="D4" i="30"/>
  <c r="E4" i="30"/>
  <c r="G4" i="30"/>
  <c r="H4" i="30"/>
  <c r="I4" i="30"/>
  <c r="J4" i="30"/>
  <c r="K4" i="30"/>
  <c r="L4" i="30"/>
  <c r="C3" i="30"/>
  <c r="D3" i="30"/>
  <c r="E3" i="30"/>
  <c r="G3" i="30"/>
  <c r="H3" i="30"/>
  <c r="I3" i="30"/>
  <c r="J3" i="30"/>
  <c r="K3" i="30"/>
  <c r="L3" i="30"/>
  <c r="C2" i="30"/>
  <c r="D2" i="30"/>
  <c r="E2" i="30"/>
  <c r="G2" i="30"/>
  <c r="H2" i="30"/>
  <c r="I2" i="30"/>
  <c r="J2" i="30"/>
  <c r="K2" i="30"/>
  <c r="L2" i="30"/>
  <c r="C29" i="28"/>
  <c r="E29" i="28"/>
  <c r="F29" i="28"/>
  <c r="G29" i="28"/>
  <c r="H29" i="28"/>
  <c r="I29" i="28"/>
  <c r="J29" i="28"/>
  <c r="K29" i="28"/>
  <c r="L29" i="28"/>
  <c r="C28" i="28"/>
  <c r="E28" i="28"/>
  <c r="F28" i="28"/>
  <c r="G28" i="28"/>
  <c r="H28" i="28"/>
  <c r="I28" i="28"/>
  <c r="J28" i="28"/>
  <c r="K28" i="28"/>
  <c r="L28" i="28"/>
  <c r="N28" i="28"/>
  <c r="C27" i="28"/>
  <c r="E27" i="28"/>
  <c r="F27" i="28"/>
  <c r="G27" i="28"/>
  <c r="H27" i="28"/>
  <c r="I27" i="28"/>
  <c r="J27" i="28"/>
  <c r="K27" i="28"/>
  <c r="L27" i="28"/>
  <c r="C26" i="28"/>
  <c r="E26" i="28"/>
  <c r="F26" i="28"/>
  <c r="G26" i="28"/>
  <c r="H26" i="28"/>
  <c r="I26" i="28"/>
  <c r="J26" i="28"/>
  <c r="K26" i="28"/>
  <c r="L26" i="28"/>
  <c r="C25" i="28"/>
  <c r="E25" i="28"/>
  <c r="F25" i="28"/>
  <c r="G25" i="28"/>
  <c r="H25" i="28"/>
  <c r="I25" i="28"/>
  <c r="J25" i="28"/>
  <c r="K25" i="28"/>
  <c r="L25" i="28"/>
  <c r="C24" i="28"/>
  <c r="M24" i="28" s="1"/>
  <c r="E24" i="28"/>
  <c r="F24" i="28"/>
  <c r="G24" i="28"/>
  <c r="H24" i="28"/>
  <c r="I24" i="28"/>
  <c r="J24" i="28"/>
  <c r="K24" i="28"/>
  <c r="L24" i="28"/>
  <c r="C23" i="28"/>
  <c r="E23" i="28"/>
  <c r="F23" i="28"/>
  <c r="G23" i="28"/>
  <c r="H23" i="28"/>
  <c r="I23" i="28"/>
  <c r="J23" i="28"/>
  <c r="K23" i="28"/>
  <c r="L23" i="28"/>
  <c r="C22" i="28"/>
  <c r="E22" i="28"/>
  <c r="F22" i="28"/>
  <c r="G22" i="28"/>
  <c r="H22" i="28"/>
  <c r="I22" i="28"/>
  <c r="J22" i="28"/>
  <c r="K22" i="28"/>
  <c r="L22" i="28"/>
  <c r="C19" i="28"/>
  <c r="E19" i="28"/>
  <c r="F19" i="28"/>
  <c r="G19" i="28"/>
  <c r="H19" i="28"/>
  <c r="I19" i="28"/>
  <c r="J19" i="28"/>
  <c r="K19" i="28"/>
  <c r="L19" i="28"/>
  <c r="C18" i="28"/>
  <c r="E18" i="28"/>
  <c r="F18" i="28"/>
  <c r="G18" i="28"/>
  <c r="N18" i="28" s="1"/>
  <c r="H18" i="28"/>
  <c r="I18" i="28"/>
  <c r="J18" i="28"/>
  <c r="K18" i="28"/>
  <c r="L18" i="28"/>
  <c r="C17" i="28"/>
  <c r="E17" i="28"/>
  <c r="F17" i="28"/>
  <c r="G17" i="28"/>
  <c r="H17" i="28"/>
  <c r="I17" i="28"/>
  <c r="J17" i="28"/>
  <c r="K17" i="28"/>
  <c r="L17" i="28"/>
  <c r="C16" i="28"/>
  <c r="E16" i="28"/>
  <c r="F16" i="28"/>
  <c r="G16" i="28"/>
  <c r="H16" i="28"/>
  <c r="I16" i="28"/>
  <c r="J16" i="28"/>
  <c r="K16" i="28"/>
  <c r="L16" i="28"/>
  <c r="C15" i="28"/>
  <c r="E15" i="28"/>
  <c r="F15" i="28"/>
  <c r="G15" i="28"/>
  <c r="H15" i="28"/>
  <c r="I15" i="28"/>
  <c r="J15" i="28"/>
  <c r="K15" i="28"/>
  <c r="L15" i="28"/>
  <c r="C14" i="28"/>
  <c r="E14" i="28"/>
  <c r="F14" i="28"/>
  <c r="G14" i="28"/>
  <c r="H14" i="28"/>
  <c r="I14" i="28"/>
  <c r="J14" i="28"/>
  <c r="K14" i="28"/>
  <c r="L14" i="28"/>
  <c r="C13" i="28"/>
  <c r="E13" i="28"/>
  <c r="F13" i="28"/>
  <c r="G13" i="28"/>
  <c r="H13" i="28"/>
  <c r="I13" i="28"/>
  <c r="J13" i="28"/>
  <c r="K13" i="28"/>
  <c r="L13" i="28"/>
  <c r="C12" i="28"/>
  <c r="E12" i="28"/>
  <c r="F12" i="28"/>
  <c r="G12" i="28"/>
  <c r="H12" i="28"/>
  <c r="I12" i="28"/>
  <c r="J12" i="28"/>
  <c r="K12" i="28"/>
  <c r="L12" i="28"/>
  <c r="C9" i="28"/>
  <c r="E9" i="28"/>
  <c r="F9" i="28"/>
  <c r="G9" i="28"/>
  <c r="H9" i="28"/>
  <c r="I9" i="28"/>
  <c r="J9" i="28"/>
  <c r="K9" i="28"/>
  <c r="L9" i="28"/>
  <c r="C8" i="28"/>
  <c r="E8" i="28"/>
  <c r="F8" i="28"/>
  <c r="N8" i="28" s="1"/>
  <c r="G8" i="28"/>
  <c r="H8" i="28"/>
  <c r="I8" i="28"/>
  <c r="J8" i="28"/>
  <c r="K8" i="28"/>
  <c r="L8" i="28"/>
  <c r="C7" i="28"/>
  <c r="E7" i="28"/>
  <c r="F7" i="28"/>
  <c r="G7" i="28"/>
  <c r="H7" i="28"/>
  <c r="I7" i="28"/>
  <c r="J7" i="28"/>
  <c r="K7" i="28"/>
  <c r="L7" i="28"/>
  <c r="C6" i="28"/>
  <c r="E6" i="28"/>
  <c r="F6" i="28"/>
  <c r="G6" i="28"/>
  <c r="H6" i="28"/>
  <c r="I6" i="28"/>
  <c r="J6" i="28"/>
  <c r="K6" i="28"/>
  <c r="L6" i="28"/>
  <c r="C5" i="28"/>
  <c r="E5" i="28"/>
  <c r="F5" i="28"/>
  <c r="G5" i="28"/>
  <c r="H5" i="28"/>
  <c r="I5" i="28"/>
  <c r="J5" i="28"/>
  <c r="K5" i="28"/>
  <c r="L5" i="28"/>
  <c r="C4" i="28"/>
  <c r="E4" i="28"/>
  <c r="F4" i="28"/>
  <c r="G4" i="28"/>
  <c r="H4" i="28"/>
  <c r="I4" i="28"/>
  <c r="J4" i="28"/>
  <c r="K4" i="28"/>
  <c r="L4" i="28"/>
  <c r="M4" i="28"/>
  <c r="C3" i="28"/>
  <c r="E3" i="28"/>
  <c r="F3" i="28"/>
  <c r="G3" i="28"/>
  <c r="H3" i="28"/>
  <c r="I3" i="28"/>
  <c r="J3" i="28"/>
  <c r="K3" i="28"/>
  <c r="L3" i="28"/>
  <c r="E2" i="28"/>
  <c r="F2" i="28"/>
  <c r="G2" i="28"/>
  <c r="N2" i="28" s="1"/>
  <c r="H2" i="28"/>
  <c r="I2" i="28"/>
  <c r="J2" i="28"/>
  <c r="K2" i="28"/>
  <c r="L2" i="28"/>
  <c r="C29" i="27"/>
  <c r="E29" i="27"/>
  <c r="F29" i="27"/>
  <c r="G29" i="27"/>
  <c r="H29" i="27"/>
  <c r="I29" i="27"/>
  <c r="J29" i="27"/>
  <c r="K29" i="27"/>
  <c r="L29" i="27"/>
  <c r="M29" i="27"/>
  <c r="N29" i="27"/>
  <c r="C28" i="27"/>
  <c r="E28" i="27"/>
  <c r="F28" i="27"/>
  <c r="M28" i="27" s="1"/>
  <c r="G28" i="27"/>
  <c r="H28" i="27"/>
  <c r="I28" i="27"/>
  <c r="J28" i="27"/>
  <c r="K28" i="27"/>
  <c r="L28" i="27"/>
  <c r="C27" i="27"/>
  <c r="E27" i="27"/>
  <c r="F27" i="27"/>
  <c r="G27" i="27"/>
  <c r="H27" i="27"/>
  <c r="I27" i="27"/>
  <c r="J27" i="27"/>
  <c r="K27" i="27"/>
  <c r="L27" i="27"/>
  <c r="C26" i="27"/>
  <c r="N26" i="27" s="1"/>
  <c r="E26" i="27"/>
  <c r="F26" i="27"/>
  <c r="G26" i="27"/>
  <c r="H26" i="27"/>
  <c r="I26" i="27"/>
  <c r="J26" i="27"/>
  <c r="K26" i="27"/>
  <c r="L26" i="27"/>
  <c r="C25" i="27"/>
  <c r="E25" i="27"/>
  <c r="F25" i="27"/>
  <c r="G25" i="27"/>
  <c r="H25" i="27"/>
  <c r="I25" i="27"/>
  <c r="J25" i="27"/>
  <c r="K25" i="27"/>
  <c r="L25" i="27"/>
  <c r="M25" i="27"/>
  <c r="N25" i="27"/>
  <c r="C24" i="27"/>
  <c r="E24" i="27"/>
  <c r="F24" i="27"/>
  <c r="M24" i="27" s="1"/>
  <c r="G24" i="27"/>
  <c r="H24" i="27"/>
  <c r="I24" i="27"/>
  <c r="J24" i="27"/>
  <c r="K24" i="27"/>
  <c r="L24" i="27"/>
  <c r="C23" i="27"/>
  <c r="E23" i="27"/>
  <c r="F23" i="27"/>
  <c r="G23" i="27"/>
  <c r="H23" i="27"/>
  <c r="I23" i="27"/>
  <c r="J23" i="27"/>
  <c r="K23" i="27"/>
  <c r="L23" i="27"/>
  <c r="C22" i="27"/>
  <c r="N22" i="27" s="1"/>
  <c r="E22" i="27"/>
  <c r="F22" i="27"/>
  <c r="G22" i="27"/>
  <c r="H22" i="27"/>
  <c r="I22" i="27"/>
  <c r="J22" i="27"/>
  <c r="K22" i="27"/>
  <c r="L22" i="27"/>
  <c r="C19" i="27"/>
  <c r="E19" i="27"/>
  <c r="F19" i="27"/>
  <c r="G19" i="27"/>
  <c r="H19" i="27"/>
  <c r="I19" i="27"/>
  <c r="J19" i="27"/>
  <c r="K19" i="27"/>
  <c r="L19" i="27"/>
  <c r="M19" i="27"/>
  <c r="N19" i="27"/>
  <c r="C18" i="27"/>
  <c r="E18" i="27"/>
  <c r="F18" i="27"/>
  <c r="M18" i="27" s="1"/>
  <c r="G18" i="27"/>
  <c r="H18" i="27"/>
  <c r="I18" i="27"/>
  <c r="J18" i="27"/>
  <c r="K18" i="27"/>
  <c r="L18" i="27"/>
  <c r="C17" i="27"/>
  <c r="E17" i="27"/>
  <c r="F17" i="27"/>
  <c r="G17" i="27"/>
  <c r="H17" i="27"/>
  <c r="I17" i="27"/>
  <c r="J17" i="27"/>
  <c r="K17" i="27"/>
  <c r="L17" i="27"/>
  <c r="C16" i="27"/>
  <c r="N16" i="27" s="1"/>
  <c r="E16" i="27"/>
  <c r="F16" i="27"/>
  <c r="G16" i="27"/>
  <c r="H16" i="27"/>
  <c r="I16" i="27"/>
  <c r="J16" i="27"/>
  <c r="K16" i="27"/>
  <c r="L16" i="27"/>
  <c r="C15" i="27"/>
  <c r="E15" i="27"/>
  <c r="F15" i="27"/>
  <c r="G15" i="27"/>
  <c r="H15" i="27"/>
  <c r="I15" i="27"/>
  <c r="J15" i="27"/>
  <c r="K15" i="27"/>
  <c r="L15" i="27"/>
  <c r="M15" i="27"/>
  <c r="N15" i="27"/>
  <c r="C14" i="27"/>
  <c r="E14" i="27"/>
  <c r="F14" i="27"/>
  <c r="M14" i="27" s="1"/>
  <c r="G14" i="27"/>
  <c r="H14" i="27"/>
  <c r="I14" i="27"/>
  <c r="J14" i="27"/>
  <c r="K14" i="27"/>
  <c r="L14" i="27"/>
  <c r="C13" i="27"/>
  <c r="E13" i="27"/>
  <c r="F13" i="27"/>
  <c r="G13" i="27"/>
  <c r="H13" i="27"/>
  <c r="I13" i="27"/>
  <c r="J13" i="27"/>
  <c r="K13" i="27"/>
  <c r="L13" i="27"/>
  <c r="C12" i="27"/>
  <c r="N12" i="27" s="1"/>
  <c r="E12" i="27"/>
  <c r="F12" i="27"/>
  <c r="G12" i="27"/>
  <c r="H12" i="27"/>
  <c r="I12" i="27"/>
  <c r="J12" i="27"/>
  <c r="K12" i="27"/>
  <c r="L12" i="27"/>
  <c r="C9" i="27"/>
  <c r="E9" i="27"/>
  <c r="F9" i="27"/>
  <c r="G9" i="27"/>
  <c r="H9" i="27"/>
  <c r="I9" i="27"/>
  <c r="J9" i="27"/>
  <c r="K9" i="27"/>
  <c r="L9" i="27"/>
  <c r="M9" i="27"/>
  <c r="N9" i="27"/>
  <c r="C8" i="27"/>
  <c r="E8" i="27"/>
  <c r="F8" i="27"/>
  <c r="M8" i="27" s="1"/>
  <c r="G8" i="27"/>
  <c r="H8" i="27"/>
  <c r="I8" i="27"/>
  <c r="J8" i="27"/>
  <c r="K8" i="27"/>
  <c r="L8" i="27"/>
  <c r="C7" i="27"/>
  <c r="E7" i="27"/>
  <c r="F7" i="27"/>
  <c r="G7" i="27"/>
  <c r="H7" i="27"/>
  <c r="I7" i="27"/>
  <c r="J7" i="27"/>
  <c r="K7" i="27"/>
  <c r="L7" i="27"/>
  <c r="C6" i="27"/>
  <c r="N6" i="27" s="1"/>
  <c r="E6" i="27"/>
  <c r="F6" i="27"/>
  <c r="G6" i="27"/>
  <c r="H6" i="27"/>
  <c r="I6" i="27"/>
  <c r="J6" i="27"/>
  <c r="K6" i="27"/>
  <c r="L6" i="27"/>
  <c r="C5" i="27"/>
  <c r="E5" i="27"/>
  <c r="F5" i="27"/>
  <c r="G5" i="27"/>
  <c r="H5" i="27"/>
  <c r="I5" i="27"/>
  <c r="J5" i="27"/>
  <c r="K5" i="27"/>
  <c r="L5" i="27"/>
  <c r="M5" i="27"/>
  <c r="N5" i="27"/>
  <c r="C4" i="27"/>
  <c r="E4" i="27"/>
  <c r="F4" i="27"/>
  <c r="M4" i="27" s="1"/>
  <c r="G4" i="27"/>
  <c r="H4" i="27"/>
  <c r="I4" i="27"/>
  <c r="J4" i="27"/>
  <c r="K4" i="27"/>
  <c r="L4" i="27"/>
  <c r="C3" i="27"/>
  <c r="E3" i="27"/>
  <c r="F3" i="27"/>
  <c r="G3" i="27"/>
  <c r="H3" i="27"/>
  <c r="I3" i="27"/>
  <c r="J3" i="27"/>
  <c r="K3" i="27"/>
  <c r="L3" i="27"/>
  <c r="E2" i="27"/>
  <c r="F2" i="27"/>
  <c r="G2" i="27"/>
  <c r="H2" i="27"/>
  <c r="I2" i="27"/>
  <c r="J2" i="27"/>
  <c r="K2" i="27"/>
  <c r="L2" i="27"/>
  <c r="C29" i="26"/>
  <c r="E29" i="26"/>
  <c r="F29" i="26"/>
  <c r="G29" i="26"/>
  <c r="H29" i="26"/>
  <c r="I29" i="26"/>
  <c r="J29" i="26"/>
  <c r="K29" i="26"/>
  <c r="L29" i="26"/>
  <c r="C28" i="26"/>
  <c r="E28" i="26"/>
  <c r="F28" i="26"/>
  <c r="G28" i="26"/>
  <c r="H28" i="26"/>
  <c r="I28" i="26"/>
  <c r="J28" i="26"/>
  <c r="K28" i="26"/>
  <c r="L28" i="26"/>
  <c r="C27" i="26"/>
  <c r="E27" i="26"/>
  <c r="F27" i="26"/>
  <c r="G27" i="26"/>
  <c r="H27" i="26"/>
  <c r="I27" i="26"/>
  <c r="J27" i="26"/>
  <c r="K27" i="26"/>
  <c r="L27" i="26"/>
  <c r="N27" i="26"/>
  <c r="C26" i="26"/>
  <c r="M26" i="26" s="1"/>
  <c r="E26" i="26"/>
  <c r="F26" i="26"/>
  <c r="G26" i="26"/>
  <c r="H26" i="26"/>
  <c r="I26" i="26"/>
  <c r="J26" i="26"/>
  <c r="K26" i="26"/>
  <c r="L26" i="26"/>
  <c r="C25" i="26"/>
  <c r="E25" i="26"/>
  <c r="F25" i="26"/>
  <c r="G25" i="26"/>
  <c r="H25" i="26"/>
  <c r="I25" i="26"/>
  <c r="J25" i="26"/>
  <c r="K25" i="26"/>
  <c r="L25" i="26"/>
  <c r="C24" i="26"/>
  <c r="E24" i="26"/>
  <c r="F24" i="26"/>
  <c r="G24" i="26"/>
  <c r="H24" i="26"/>
  <c r="I24" i="26"/>
  <c r="J24" i="26"/>
  <c r="K24" i="26"/>
  <c r="L24" i="26"/>
  <c r="C23" i="26"/>
  <c r="E23" i="26"/>
  <c r="F23" i="26"/>
  <c r="G23" i="26"/>
  <c r="N23" i="26" s="1"/>
  <c r="H23" i="26"/>
  <c r="I23" i="26"/>
  <c r="J23" i="26"/>
  <c r="K23" i="26"/>
  <c r="L23" i="26"/>
  <c r="C22" i="26"/>
  <c r="E22" i="26"/>
  <c r="F22" i="26"/>
  <c r="G22" i="26"/>
  <c r="H22" i="26"/>
  <c r="I22" i="26"/>
  <c r="J22" i="26"/>
  <c r="K22" i="26"/>
  <c r="L22" i="26"/>
  <c r="C19" i="26"/>
  <c r="E19" i="26"/>
  <c r="F19" i="26"/>
  <c r="G19" i="26"/>
  <c r="H19" i="26"/>
  <c r="I19" i="26"/>
  <c r="J19" i="26"/>
  <c r="K19" i="26"/>
  <c r="L19" i="26"/>
  <c r="C18" i="26"/>
  <c r="E18" i="26"/>
  <c r="F18" i="26"/>
  <c r="G18" i="26"/>
  <c r="H18" i="26"/>
  <c r="I18" i="26"/>
  <c r="J18" i="26"/>
  <c r="K18" i="26"/>
  <c r="L18" i="26"/>
  <c r="C17" i="26"/>
  <c r="N17" i="26" s="1"/>
  <c r="E17" i="26"/>
  <c r="F17" i="26"/>
  <c r="G17" i="26"/>
  <c r="H17" i="26"/>
  <c r="I17" i="26"/>
  <c r="J17" i="26"/>
  <c r="K17" i="26"/>
  <c r="L17" i="26"/>
  <c r="C16" i="26"/>
  <c r="E16" i="26"/>
  <c r="F16" i="26"/>
  <c r="G16" i="26"/>
  <c r="H16" i="26"/>
  <c r="I16" i="26"/>
  <c r="J16" i="26"/>
  <c r="K16" i="26"/>
  <c r="L16" i="26"/>
  <c r="M16" i="26"/>
  <c r="C15" i="26"/>
  <c r="E15" i="26"/>
  <c r="F15" i="26"/>
  <c r="G15" i="26"/>
  <c r="H15" i="26"/>
  <c r="I15" i="26"/>
  <c r="J15" i="26"/>
  <c r="K15" i="26"/>
  <c r="L15" i="26"/>
  <c r="C14" i="26"/>
  <c r="E14" i="26"/>
  <c r="F14" i="26"/>
  <c r="G14" i="26"/>
  <c r="H14" i="26"/>
  <c r="I14" i="26"/>
  <c r="J14" i="26"/>
  <c r="K14" i="26"/>
  <c r="L14" i="26"/>
  <c r="C13" i="26"/>
  <c r="E13" i="26"/>
  <c r="F13" i="26"/>
  <c r="G13" i="26"/>
  <c r="H13" i="26"/>
  <c r="I13" i="26"/>
  <c r="J13" i="26"/>
  <c r="K13" i="26"/>
  <c r="L13" i="26"/>
  <c r="C12" i="26"/>
  <c r="E12" i="26"/>
  <c r="F12" i="26"/>
  <c r="G12" i="26"/>
  <c r="H12" i="26"/>
  <c r="I12" i="26"/>
  <c r="J12" i="26"/>
  <c r="K12" i="26"/>
  <c r="L12" i="26"/>
  <c r="C9" i="26"/>
  <c r="E9" i="26"/>
  <c r="F9" i="26"/>
  <c r="G9" i="26"/>
  <c r="H9" i="26"/>
  <c r="I9" i="26"/>
  <c r="J9" i="26"/>
  <c r="K9" i="26"/>
  <c r="L9" i="26"/>
  <c r="C8" i="26"/>
  <c r="E8" i="26"/>
  <c r="F8" i="26"/>
  <c r="G8" i="26"/>
  <c r="H8" i="26"/>
  <c r="I8" i="26"/>
  <c r="J8" i="26"/>
  <c r="K8" i="26"/>
  <c r="L8" i="26"/>
  <c r="C7" i="26"/>
  <c r="E7" i="26"/>
  <c r="F7" i="26"/>
  <c r="G7" i="26"/>
  <c r="H7" i="26"/>
  <c r="I7" i="26"/>
  <c r="J7" i="26"/>
  <c r="K7" i="26"/>
  <c r="L7" i="26"/>
  <c r="N7" i="26"/>
  <c r="C6" i="26"/>
  <c r="E6" i="26"/>
  <c r="F6" i="26"/>
  <c r="G6" i="26"/>
  <c r="H6" i="26"/>
  <c r="I6" i="26"/>
  <c r="J6" i="26"/>
  <c r="K6" i="26"/>
  <c r="L6" i="26"/>
  <c r="C5" i="26"/>
  <c r="E5" i="26"/>
  <c r="F5" i="26"/>
  <c r="G5" i="26"/>
  <c r="H5" i="26"/>
  <c r="I5" i="26"/>
  <c r="J5" i="26"/>
  <c r="K5" i="26"/>
  <c r="L5" i="26"/>
  <c r="C4" i="26"/>
  <c r="E4" i="26"/>
  <c r="F4" i="26"/>
  <c r="G4" i="26"/>
  <c r="H4" i="26"/>
  <c r="I4" i="26"/>
  <c r="J4" i="26"/>
  <c r="K4" i="26"/>
  <c r="L4" i="26"/>
  <c r="C3" i="26"/>
  <c r="N3" i="26" s="1"/>
  <c r="E3" i="26"/>
  <c r="F3" i="26"/>
  <c r="G3" i="26"/>
  <c r="H3" i="26"/>
  <c r="I3" i="26"/>
  <c r="J3" i="26"/>
  <c r="K3" i="26"/>
  <c r="L3" i="26"/>
  <c r="E2" i="26"/>
  <c r="F2" i="26"/>
  <c r="G2" i="26"/>
  <c r="H2" i="26"/>
  <c r="I2" i="26"/>
  <c r="J2" i="26"/>
  <c r="K2" i="26"/>
  <c r="L2" i="26"/>
  <c r="B65" i="1"/>
  <c r="B67" i="1"/>
  <c r="B66" i="1"/>
  <c r="D3" i="19"/>
  <c r="B65" i="2"/>
  <c r="B67" i="2"/>
  <c r="B66" i="2"/>
  <c r="I2" i="22"/>
  <c r="I3" i="22"/>
  <c r="I4" i="22"/>
  <c r="I5" i="22"/>
  <c r="I6" i="22"/>
  <c r="I7" i="22"/>
  <c r="I8" i="22"/>
  <c r="I9" i="22"/>
  <c r="I12" i="22"/>
  <c r="I13" i="22"/>
  <c r="I14" i="22"/>
  <c r="I15" i="22"/>
  <c r="I16" i="22"/>
  <c r="I17" i="22"/>
  <c r="I18" i="22"/>
  <c r="I19" i="22"/>
  <c r="I22" i="22"/>
  <c r="I23" i="22"/>
  <c r="I24" i="22"/>
  <c r="I25" i="22"/>
  <c r="I26" i="22"/>
  <c r="I27" i="22"/>
  <c r="I28" i="22"/>
  <c r="I29" i="22"/>
  <c r="B67" i="3"/>
  <c r="B66" i="3"/>
  <c r="B65" i="3"/>
  <c r="C15" i="25"/>
  <c r="D15" i="25"/>
  <c r="D8" i="25"/>
  <c r="D32" i="25"/>
  <c r="D2" i="25"/>
  <c r="D31" i="25" s="1"/>
  <c r="E15" i="25"/>
  <c r="E8" i="25"/>
  <c r="E32" i="25" s="1"/>
  <c r="M32" i="25" s="1"/>
  <c r="E2" i="25"/>
  <c r="E31" i="25" s="1"/>
  <c r="F15" i="25"/>
  <c r="F30" i="25" s="1"/>
  <c r="F2" i="25"/>
  <c r="G15" i="25"/>
  <c r="G2" i="25"/>
  <c r="G18" i="25" s="1"/>
  <c r="H15" i="25"/>
  <c r="H32" i="25" s="1"/>
  <c r="H8" i="25"/>
  <c r="H2" i="25"/>
  <c r="H3" i="25"/>
  <c r="H18" i="25" s="1"/>
  <c r="I15" i="25"/>
  <c r="I31" i="25" s="1"/>
  <c r="I2" i="25"/>
  <c r="J15" i="25"/>
  <c r="J2" i="25"/>
  <c r="K15" i="25"/>
  <c r="K2" i="25"/>
  <c r="L15" i="25"/>
  <c r="L8" i="25"/>
  <c r="L32" i="25" s="1"/>
  <c r="L2" i="25"/>
  <c r="L31" i="25" s="1"/>
  <c r="C4" i="25"/>
  <c r="C19" i="25" s="1"/>
  <c r="D4" i="25"/>
  <c r="D19" i="25" s="1"/>
  <c r="D3" i="25"/>
  <c r="E4" i="25"/>
  <c r="E3" i="25"/>
  <c r="F4" i="25"/>
  <c r="F3" i="25"/>
  <c r="G4" i="25"/>
  <c r="G20" i="25" s="1"/>
  <c r="G3" i="25"/>
  <c r="H4" i="25"/>
  <c r="H19" i="25"/>
  <c r="I4" i="25"/>
  <c r="I3" i="25"/>
  <c r="J4" i="25"/>
  <c r="J3" i="25"/>
  <c r="J19" i="25" s="1"/>
  <c r="K4" i="25"/>
  <c r="K3" i="25"/>
  <c r="K19" i="25"/>
  <c r="L4" i="25"/>
  <c r="L19" i="25" s="1"/>
  <c r="L3" i="25"/>
  <c r="C5" i="25"/>
  <c r="C20" i="25" s="1"/>
  <c r="D5" i="25"/>
  <c r="E5" i="25"/>
  <c r="F5" i="25"/>
  <c r="G5" i="25"/>
  <c r="H5" i="25"/>
  <c r="I5" i="25"/>
  <c r="J5" i="25"/>
  <c r="J20" i="25" s="1"/>
  <c r="K5" i="25"/>
  <c r="L5" i="25"/>
  <c r="F20" i="25"/>
  <c r="H20" i="25"/>
  <c r="K20" i="25"/>
  <c r="L20" i="25"/>
  <c r="C6" i="25"/>
  <c r="C21" i="25" s="1"/>
  <c r="D6" i="25"/>
  <c r="E6" i="25"/>
  <c r="E21" i="25" s="1"/>
  <c r="F6" i="25"/>
  <c r="G6" i="25"/>
  <c r="G21" i="25" s="1"/>
  <c r="H6" i="25"/>
  <c r="I6" i="25"/>
  <c r="I21" i="25"/>
  <c r="J6" i="25"/>
  <c r="K6" i="25"/>
  <c r="K21" i="25" s="1"/>
  <c r="L6" i="25"/>
  <c r="C7" i="25"/>
  <c r="C22" i="25" s="1"/>
  <c r="M22" i="25" s="1"/>
  <c r="D7" i="25"/>
  <c r="E7" i="25"/>
  <c r="E22" i="25" s="1"/>
  <c r="F7" i="25"/>
  <c r="G7" i="25"/>
  <c r="G22" i="25"/>
  <c r="H7" i="25"/>
  <c r="I7" i="25"/>
  <c r="I22" i="25" s="1"/>
  <c r="J7" i="25"/>
  <c r="K7" i="25"/>
  <c r="K22" i="25" s="1"/>
  <c r="L7" i="25"/>
  <c r="C8" i="25"/>
  <c r="D23" i="25"/>
  <c r="F8" i="25"/>
  <c r="F23" i="25" s="1"/>
  <c r="G8" i="25"/>
  <c r="H23" i="25"/>
  <c r="I8" i="25"/>
  <c r="J8" i="25"/>
  <c r="J23" i="25"/>
  <c r="K8" i="25"/>
  <c r="C9" i="25"/>
  <c r="D9" i="25"/>
  <c r="D24" i="25" s="1"/>
  <c r="E9" i="25"/>
  <c r="F9" i="25"/>
  <c r="F24" i="25"/>
  <c r="G9" i="25"/>
  <c r="H9" i="25"/>
  <c r="H24" i="25" s="1"/>
  <c r="I9" i="25"/>
  <c r="J9" i="25"/>
  <c r="J24" i="25" s="1"/>
  <c r="K9" i="25"/>
  <c r="L9" i="25"/>
  <c r="L24" i="25" s="1"/>
  <c r="C10" i="25"/>
  <c r="C25" i="25"/>
  <c r="D10" i="25"/>
  <c r="E10" i="25"/>
  <c r="E25" i="25" s="1"/>
  <c r="F10" i="25"/>
  <c r="G10" i="25"/>
  <c r="G25" i="25" s="1"/>
  <c r="H10" i="25"/>
  <c r="I10" i="25"/>
  <c r="I25" i="25"/>
  <c r="J10" i="25"/>
  <c r="K10" i="25"/>
  <c r="K25" i="25"/>
  <c r="L10" i="25"/>
  <c r="C11" i="25"/>
  <c r="C26" i="25" s="1"/>
  <c r="M26" i="25" s="1"/>
  <c r="D11" i="25"/>
  <c r="E11" i="25"/>
  <c r="E26" i="25" s="1"/>
  <c r="F11" i="25"/>
  <c r="G11" i="25"/>
  <c r="G26" i="25"/>
  <c r="H11" i="25"/>
  <c r="I11" i="25"/>
  <c r="I26" i="25"/>
  <c r="J11" i="25"/>
  <c r="K11" i="25"/>
  <c r="K26" i="25" s="1"/>
  <c r="L11" i="25"/>
  <c r="C12" i="25"/>
  <c r="C27" i="25" s="1"/>
  <c r="D12" i="25"/>
  <c r="D27" i="25"/>
  <c r="E12" i="25"/>
  <c r="F12" i="25"/>
  <c r="F27" i="25" s="1"/>
  <c r="G12" i="25"/>
  <c r="H12" i="25"/>
  <c r="H27" i="25" s="1"/>
  <c r="I12" i="25"/>
  <c r="I27" i="25"/>
  <c r="J12" i="25"/>
  <c r="J27" i="25" s="1"/>
  <c r="K12" i="25"/>
  <c r="L12" i="25"/>
  <c r="L27" i="25" s="1"/>
  <c r="C13" i="25"/>
  <c r="D13" i="25"/>
  <c r="D28" i="25" s="1"/>
  <c r="E13" i="25"/>
  <c r="F13" i="25"/>
  <c r="F28" i="25"/>
  <c r="G13" i="25"/>
  <c r="H13" i="25"/>
  <c r="I13" i="25"/>
  <c r="I28" i="25"/>
  <c r="J13" i="25"/>
  <c r="J28" i="25" s="1"/>
  <c r="K13" i="25"/>
  <c r="K28" i="25"/>
  <c r="L13" i="25"/>
  <c r="L28" i="25" s="1"/>
  <c r="C14" i="25"/>
  <c r="D14" i="25"/>
  <c r="D29" i="25" s="1"/>
  <c r="E14" i="25"/>
  <c r="E29" i="25"/>
  <c r="F14" i="25"/>
  <c r="F29" i="25" s="1"/>
  <c r="G14" i="25"/>
  <c r="H14" i="25"/>
  <c r="H30" i="25" s="1"/>
  <c r="H29" i="25"/>
  <c r="I14" i="25"/>
  <c r="J14" i="25"/>
  <c r="K14" i="25"/>
  <c r="L14" i="25"/>
  <c r="L29" i="25" s="1"/>
  <c r="E30" i="25"/>
  <c r="D18" i="25"/>
  <c r="E18" i="25"/>
  <c r="F18" i="25"/>
  <c r="I18" i="25"/>
  <c r="K18" i="25"/>
  <c r="L18" i="25"/>
  <c r="C64" i="25"/>
  <c r="M64" i="25" s="1"/>
  <c r="D64" i="25"/>
  <c r="E64" i="25"/>
  <c r="F64" i="25"/>
  <c r="G64" i="25"/>
  <c r="H64" i="25"/>
  <c r="I64" i="25"/>
  <c r="J64" i="25"/>
  <c r="K64" i="25"/>
  <c r="L64" i="25"/>
  <c r="C63" i="25"/>
  <c r="D63" i="25"/>
  <c r="E63" i="25"/>
  <c r="F63" i="25"/>
  <c r="G63" i="25"/>
  <c r="H63" i="25"/>
  <c r="I63" i="25"/>
  <c r="J63" i="25"/>
  <c r="K63" i="25"/>
  <c r="L63" i="25"/>
  <c r="C62" i="25"/>
  <c r="D62" i="25"/>
  <c r="E62" i="25"/>
  <c r="F62" i="25"/>
  <c r="G62" i="25"/>
  <c r="H62" i="25"/>
  <c r="I62" i="25"/>
  <c r="J62" i="25"/>
  <c r="K62" i="25"/>
  <c r="L62" i="25"/>
  <c r="C61" i="25"/>
  <c r="D61" i="25"/>
  <c r="E61" i="25"/>
  <c r="F61" i="25"/>
  <c r="G61" i="25"/>
  <c r="H61" i="25"/>
  <c r="I61" i="25"/>
  <c r="J61" i="25"/>
  <c r="K61" i="25"/>
  <c r="L61" i="25"/>
  <c r="C60" i="25"/>
  <c r="D60" i="25"/>
  <c r="E60" i="25"/>
  <c r="F60" i="25"/>
  <c r="G60" i="25"/>
  <c r="H60" i="25"/>
  <c r="I60" i="25"/>
  <c r="J60" i="25"/>
  <c r="K60" i="25"/>
  <c r="L60" i="25"/>
  <c r="C59" i="25"/>
  <c r="D59" i="25"/>
  <c r="E59" i="25"/>
  <c r="F59" i="25"/>
  <c r="G59" i="25"/>
  <c r="H59" i="25"/>
  <c r="I59" i="25"/>
  <c r="J59" i="25"/>
  <c r="K59" i="25"/>
  <c r="L59" i="25"/>
  <c r="M59" i="25"/>
  <c r="C58" i="25"/>
  <c r="D58" i="25"/>
  <c r="E58" i="25"/>
  <c r="F58" i="25"/>
  <c r="N58" i="25" s="1"/>
  <c r="G58" i="25"/>
  <c r="H58" i="25"/>
  <c r="I58" i="25"/>
  <c r="J58" i="25"/>
  <c r="K58" i="25"/>
  <c r="L58" i="25"/>
  <c r="C57" i="25"/>
  <c r="D57" i="25"/>
  <c r="N57" i="25" s="1"/>
  <c r="E57" i="25"/>
  <c r="F57" i="25"/>
  <c r="G57" i="25"/>
  <c r="H57" i="25"/>
  <c r="I57" i="25"/>
  <c r="J57" i="25"/>
  <c r="K57" i="25"/>
  <c r="L57" i="25"/>
  <c r="C56" i="25"/>
  <c r="D56" i="25"/>
  <c r="E56" i="25"/>
  <c r="F56" i="25"/>
  <c r="N56" i="25" s="1"/>
  <c r="G56" i="25"/>
  <c r="H56" i="25"/>
  <c r="I56" i="25"/>
  <c r="J56" i="25"/>
  <c r="K56" i="25"/>
  <c r="L56" i="25"/>
  <c r="C55" i="25"/>
  <c r="D55" i="25"/>
  <c r="E55" i="25"/>
  <c r="F55" i="25"/>
  <c r="G55" i="25"/>
  <c r="H55" i="25"/>
  <c r="I55" i="25"/>
  <c r="J55" i="25"/>
  <c r="K55" i="25"/>
  <c r="L55" i="25"/>
  <c r="C54" i="25"/>
  <c r="D54" i="25"/>
  <c r="E54" i="25"/>
  <c r="F54" i="25"/>
  <c r="G54" i="25"/>
  <c r="H54" i="25"/>
  <c r="I54" i="25"/>
  <c r="J54" i="25"/>
  <c r="K54" i="25"/>
  <c r="L54" i="25"/>
  <c r="C53" i="25"/>
  <c r="D53" i="25"/>
  <c r="E53" i="25"/>
  <c r="F53" i="25"/>
  <c r="G53" i="25"/>
  <c r="H53" i="25"/>
  <c r="I53" i="25"/>
  <c r="J53" i="25"/>
  <c r="K53" i="25"/>
  <c r="L53" i="25"/>
  <c r="C52" i="25"/>
  <c r="D52" i="25"/>
  <c r="E52" i="25"/>
  <c r="F52" i="25"/>
  <c r="G52" i="25"/>
  <c r="H52" i="25"/>
  <c r="I52" i="25"/>
  <c r="J52" i="25"/>
  <c r="K52" i="25"/>
  <c r="L52" i="25"/>
  <c r="C51" i="25"/>
  <c r="D51" i="25"/>
  <c r="E51" i="25"/>
  <c r="F51" i="25"/>
  <c r="G51" i="25"/>
  <c r="H51" i="25"/>
  <c r="I51" i="25"/>
  <c r="J51" i="25"/>
  <c r="K51" i="25"/>
  <c r="L51" i="25"/>
  <c r="M51" i="25"/>
  <c r="C48" i="25"/>
  <c r="D48" i="25"/>
  <c r="E48" i="25"/>
  <c r="F48" i="25"/>
  <c r="G48" i="25"/>
  <c r="H48" i="25"/>
  <c r="I48" i="25"/>
  <c r="J48" i="25"/>
  <c r="K48" i="25"/>
  <c r="L48" i="25"/>
  <c r="C47" i="25"/>
  <c r="D47" i="25"/>
  <c r="E47" i="25"/>
  <c r="F47" i="25"/>
  <c r="G47" i="25"/>
  <c r="H47" i="25"/>
  <c r="I47" i="25"/>
  <c r="J47" i="25"/>
  <c r="K47" i="25"/>
  <c r="L47" i="25"/>
  <c r="C46" i="25"/>
  <c r="D46" i="25"/>
  <c r="E46" i="25"/>
  <c r="F46" i="25"/>
  <c r="G46" i="25"/>
  <c r="H46" i="25"/>
  <c r="I46" i="25"/>
  <c r="J46" i="25"/>
  <c r="K46" i="25"/>
  <c r="L46" i="25"/>
  <c r="C45" i="25"/>
  <c r="M45" i="25" s="1"/>
  <c r="D45" i="25"/>
  <c r="E45" i="25"/>
  <c r="F45" i="25"/>
  <c r="G45" i="25"/>
  <c r="H45" i="25"/>
  <c r="I45" i="25"/>
  <c r="J45" i="25"/>
  <c r="K45" i="25"/>
  <c r="L45" i="25"/>
  <c r="C44" i="25"/>
  <c r="D44" i="25"/>
  <c r="E44" i="25"/>
  <c r="F44" i="25"/>
  <c r="G44" i="25"/>
  <c r="H44" i="25"/>
  <c r="I44" i="25"/>
  <c r="J44" i="25"/>
  <c r="K44" i="25"/>
  <c r="L44" i="25"/>
  <c r="C43" i="25"/>
  <c r="D43" i="25"/>
  <c r="E43" i="25"/>
  <c r="F43" i="25"/>
  <c r="G43" i="25"/>
  <c r="H43" i="25"/>
  <c r="I43" i="25"/>
  <c r="J43" i="25"/>
  <c r="K43" i="25"/>
  <c r="L43" i="25"/>
  <c r="C42" i="25"/>
  <c r="D42" i="25"/>
  <c r="E42" i="25"/>
  <c r="F42" i="25"/>
  <c r="G42" i="25"/>
  <c r="H42" i="25"/>
  <c r="I42" i="25"/>
  <c r="J42" i="25"/>
  <c r="K42" i="25"/>
  <c r="L42" i="25"/>
  <c r="C41" i="25"/>
  <c r="D41" i="25"/>
  <c r="E41" i="25"/>
  <c r="F41" i="25"/>
  <c r="G41" i="25"/>
  <c r="H41" i="25"/>
  <c r="I41" i="25"/>
  <c r="J41" i="25"/>
  <c r="K41" i="25"/>
  <c r="L41" i="25"/>
  <c r="C40" i="25"/>
  <c r="D40" i="25"/>
  <c r="E40" i="25"/>
  <c r="F40" i="25"/>
  <c r="G40" i="25"/>
  <c r="H40" i="25"/>
  <c r="I40" i="25"/>
  <c r="J40" i="25"/>
  <c r="K40" i="25"/>
  <c r="L40" i="25"/>
  <c r="C39" i="25"/>
  <c r="D39" i="25"/>
  <c r="E39" i="25"/>
  <c r="F39" i="25"/>
  <c r="G39" i="25"/>
  <c r="H39" i="25"/>
  <c r="I39" i="25"/>
  <c r="J39" i="25"/>
  <c r="K39" i="25"/>
  <c r="L39" i="25"/>
  <c r="C38" i="25"/>
  <c r="D38" i="25"/>
  <c r="E38" i="25"/>
  <c r="F38" i="25"/>
  <c r="G38" i="25"/>
  <c r="H38" i="25"/>
  <c r="I38" i="25"/>
  <c r="J38" i="25"/>
  <c r="K38" i="25"/>
  <c r="L38" i="25"/>
  <c r="C37" i="25"/>
  <c r="D37" i="25"/>
  <c r="E37" i="25"/>
  <c r="F37" i="25"/>
  <c r="G37" i="25"/>
  <c r="H37" i="25"/>
  <c r="I37" i="25"/>
  <c r="J37" i="25"/>
  <c r="K37" i="25"/>
  <c r="L37" i="25"/>
  <c r="C36" i="25"/>
  <c r="D36" i="25"/>
  <c r="E36" i="25"/>
  <c r="F36" i="25"/>
  <c r="G36" i="25"/>
  <c r="H36" i="25"/>
  <c r="I36" i="25"/>
  <c r="J36" i="25"/>
  <c r="K36" i="25"/>
  <c r="L36" i="25"/>
  <c r="C35" i="25"/>
  <c r="D35" i="25"/>
  <c r="E35" i="25"/>
  <c r="F35" i="25"/>
  <c r="G35" i="25"/>
  <c r="H35" i="25"/>
  <c r="I35" i="25"/>
  <c r="J35" i="25"/>
  <c r="K35" i="25"/>
  <c r="L35" i="25"/>
  <c r="M15" i="25"/>
  <c r="N13" i="25"/>
  <c r="N11" i="25"/>
  <c r="M11" i="25"/>
  <c r="N9" i="25"/>
  <c r="M9" i="25"/>
  <c r="N7" i="25"/>
  <c r="M7" i="25"/>
  <c r="N6" i="25"/>
  <c r="M6" i="25"/>
  <c r="N3" i="25"/>
  <c r="M3" i="25"/>
  <c r="G5" i="14"/>
  <c r="K40" i="5"/>
  <c r="K19" i="5"/>
  <c r="V57" i="8"/>
  <c r="K61" i="8"/>
  <c r="K48" i="9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27" i="7"/>
  <c r="K28" i="7"/>
  <c r="I20" i="15" s="1"/>
  <c r="K29" i="7"/>
  <c r="K30" i="7"/>
  <c r="K31" i="7"/>
  <c r="K32" i="7"/>
  <c r="I24" i="15" s="1"/>
  <c r="K33" i="7"/>
  <c r="K34" i="7"/>
  <c r="K35" i="7"/>
  <c r="K36" i="7"/>
  <c r="I28" i="15" s="1"/>
  <c r="K37" i="7"/>
  <c r="K38" i="7"/>
  <c r="K39" i="7"/>
  <c r="K40" i="7"/>
  <c r="K6" i="7"/>
  <c r="K7" i="7"/>
  <c r="K8" i="7"/>
  <c r="K9" i="7"/>
  <c r="I6" i="15" s="1"/>
  <c r="K10" i="7"/>
  <c r="K11" i="7"/>
  <c r="K12" i="7"/>
  <c r="K13" i="7"/>
  <c r="I10" i="15" s="1"/>
  <c r="K14" i="7"/>
  <c r="K15" i="7"/>
  <c r="K16" i="7"/>
  <c r="K17" i="7"/>
  <c r="I14" i="15" s="1"/>
  <c r="K18" i="7"/>
  <c r="K19" i="7"/>
  <c r="K6" i="1"/>
  <c r="K7" i="1"/>
  <c r="E4" i="15" s="1"/>
  <c r="K8" i="1"/>
  <c r="K9" i="1"/>
  <c r="K10" i="1"/>
  <c r="K11" i="1"/>
  <c r="E8" i="15" s="1"/>
  <c r="K12" i="1"/>
  <c r="K13" i="1"/>
  <c r="K14" i="1"/>
  <c r="K15" i="1"/>
  <c r="K16" i="1"/>
  <c r="K17" i="1"/>
  <c r="K18" i="1"/>
  <c r="K61" i="5"/>
  <c r="K61" i="9"/>
  <c r="K40" i="8"/>
  <c r="K19" i="8"/>
  <c r="K6" i="8"/>
  <c r="K40" i="9"/>
  <c r="K27" i="9"/>
  <c r="K19" i="10"/>
  <c r="K18" i="9"/>
  <c r="K11" i="9"/>
  <c r="K19" i="9"/>
  <c r="K12" i="9"/>
  <c r="K6" i="9"/>
  <c r="K40" i="10"/>
  <c r="K55" i="2"/>
  <c r="K49" i="2"/>
  <c r="K50" i="2"/>
  <c r="K51" i="2"/>
  <c r="K52" i="2"/>
  <c r="K53" i="2"/>
  <c r="K54" i="2"/>
  <c r="K56" i="2"/>
  <c r="K57" i="2"/>
  <c r="K58" i="2"/>
  <c r="K59" i="2"/>
  <c r="K60" i="2"/>
  <c r="K61" i="2"/>
  <c r="K48" i="2"/>
  <c r="K38" i="2"/>
  <c r="D30" i="15" s="1"/>
  <c r="K19" i="2"/>
  <c r="K15" i="2"/>
  <c r="K16" i="2"/>
  <c r="K17" i="2"/>
  <c r="D14" i="15" s="1"/>
  <c r="K18" i="2"/>
  <c r="K14" i="2"/>
  <c r="K9" i="2"/>
  <c r="K13" i="2"/>
  <c r="D10" i="15" s="1"/>
  <c r="K40" i="2"/>
  <c r="K61" i="10"/>
  <c r="F42" i="14"/>
  <c r="H3" i="11"/>
  <c r="H4" i="11"/>
  <c r="H5" i="11"/>
  <c r="H6" i="11"/>
  <c r="H7" i="11"/>
  <c r="H8" i="11"/>
  <c r="H2" i="11"/>
  <c r="F10" i="11"/>
  <c r="F11" i="11"/>
  <c r="F12" i="11"/>
  <c r="F13" i="11"/>
  <c r="F14" i="11"/>
  <c r="F15" i="11"/>
  <c r="H42" i="11"/>
  <c r="H43" i="11"/>
  <c r="H44" i="11"/>
  <c r="H45" i="11"/>
  <c r="H46" i="11"/>
  <c r="H47" i="11"/>
  <c r="K61" i="6"/>
  <c r="K61" i="4"/>
  <c r="K40" i="6"/>
  <c r="K27" i="3"/>
  <c r="K28" i="3"/>
  <c r="K29" i="3"/>
  <c r="C21" i="15" s="1"/>
  <c r="K30" i="3"/>
  <c r="K31" i="3"/>
  <c r="K32" i="3"/>
  <c r="K33" i="3"/>
  <c r="C25" i="15" s="1"/>
  <c r="K34" i="3"/>
  <c r="K35" i="3"/>
  <c r="K36" i="3"/>
  <c r="K37" i="3"/>
  <c r="C29" i="15" s="1"/>
  <c r="K38" i="3"/>
  <c r="K39" i="3"/>
  <c r="K40" i="3"/>
  <c r="K19" i="4"/>
  <c r="H10" i="11"/>
  <c r="H11" i="11"/>
  <c r="H12" i="11"/>
  <c r="H13" i="11"/>
  <c r="H14" i="11"/>
  <c r="H15" i="11"/>
  <c r="K16" i="6"/>
  <c r="K7" i="6"/>
  <c r="K8" i="6"/>
  <c r="K9" i="6"/>
  <c r="K10" i="6"/>
  <c r="K11" i="6"/>
  <c r="K12" i="6"/>
  <c r="K13" i="6"/>
  <c r="K14" i="6"/>
  <c r="K15" i="6"/>
  <c r="H12" i="15" s="1"/>
  <c r="K17" i="6"/>
  <c r="K18" i="6"/>
  <c r="K19" i="6"/>
  <c r="K6" i="6"/>
  <c r="G23" i="1"/>
  <c r="G22" i="1"/>
  <c r="K32" i="1"/>
  <c r="K33" i="1"/>
  <c r="E25" i="15" s="1"/>
  <c r="K34" i="1"/>
  <c r="K35" i="1"/>
  <c r="K36" i="1"/>
  <c r="K37" i="1"/>
  <c r="K38" i="1"/>
  <c r="K39" i="1"/>
  <c r="K40" i="1"/>
  <c r="K27" i="1"/>
  <c r="E19" i="15" s="1"/>
  <c r="K28" i="1"/>
  <c r="K29" i="1"/>
  <c r="K30" i="1"/>
  <c r="K31" i="1"/>
  <c r="E23" i="15" s="1"/>
  <c r="V36" i="8"/>
  <c r="V36" i="9"/>
  <c r="V36" i="10"/>
  <c r="V36" i="7"/>
  <c r="V36" i="6"/>
  <c r="V36" i="5"/>
  <c r="V36" i="1"/>
  <c r="V36" i="2"/>
  <c r="V36" i="3"/>
  <c r="V36" i="4"/>
  <c r="V57" i="9"/>
  <c r="V57" i="10"/>
  <c r="V57" i="7"/>
  <c r="V57" i="6"/>
  <c r="V57" i="5"/>
  <c r="V57" i="4"/>
  <c r="V57" i="1"/>
  <c r="V57" i="2"/>
  <c r="V57" i="3"/>
  <c r="K28" i="10"/>
  <c r="K29" i="10"/>
  <c r="K30" i="10"/>
  <c r="K31" i="10"/>
  <c r="K32" i="10"/>
  <c r="J24" i="15" s="1"/>
  <c r="K33" i="10"/>
  <c r="K34" i="10"/>
  <c r="K35" i="10"/>
  <c r="K36" i="10"/>
  <c r="K37" i="10"/>
  <c r="K38" i="10"/>
  <c r="K39" i="10"/>
  <c r="K27" i="10"/>
  <c r="J19" i="15" s="1"/>
  <c r="K27" i="5"/>
  <c r="K28" i="5"/>
  <c r="K29" i="5"/>
  <c r="K30" i="5"/>
  <c r="G22" i="15" s="1"/>
  <c r="K31" i="5"/>
  <c r="K32" i="5"/>
  <c r="K33" i="5"/>
  <c r="K34" i="5"/>
  <c r="G26" i="15" s="1"/>
  <c r="K35" i="5"/>
  <c r="K36" i="5"/>
  <c r="K37" i="5"/>
  <c r="K38" i="5"/>
  <c r="K39" i="5"/>
  <c r="F26" i="11"/>
  <c r="F27" i="11"/>
  <c r="F28" i="11"/>
  <c r="F29" i="11"/>
  <c r="F30" i="11"/>
  <c r="F31" i="11"/>
  <c r="F25" i="11"/>
  <c r="K61" i="3"/>
  <c r="K47" i="3"/>
  <c r="C34" i="15" s="1"/>
  <c r="K40" i="4"/>
  <c r="K39" i="4"/>
  <c r="K33" i="4"/>
  <c r="K34" i="4"/>
  <c r="K35" i="4"/>
  <c r="F27" i="15" s="1"/>
  <c r="K36" i="4"/>
  <c r="K37" i="4"/>
  <c r="K38" i="4"/>
  <c r="K28" i="4"/>
  <c r="F20" i="15" s="1"/>
  <c r="K29" i="4"/>
  <c r="K30" i="4"/>
  <c r="K31" i="4"/>
  <c r="K32" i="4"/>
  <c r="F24" i="15" s="1"/>
  <c r="K27" i="4"/>
  <c r="K18" i="4"/>
  <c r="K6" i="4"/>
  <c r="K19" i="3"/>
  <c r="K8" i="3"/>
  <c r="J22" i="22"/>
  <c r="L22" i="22"/>
  <c r="K22" i="22"/>
  <c r="H22" i="22"/>
  <c r="G22" i="22"/>
  <c r="F22" i="22"/>
  <c r="E22" i="22"/>
  <c r="D22" i="22"/>
  <c r="N22" i="22" s="1"/>
  <c r="C22" i="22"/>
  <c r="M22" i="22" s="1"/>
  <c r="L12" i="22"/>
  <c r="K12" i="22"/>
  <c r="J12" i="22"/>
  <c r="H12" i="22"/>
  <c r="G12" i="22"/>
  <c r="F12" i="22"/>
  <c r="E12" i="22"/>
  <c r="D12" i="22"/>
  <c r="C12" i="22"/>
  <c r="N12" i="22" s="1"/>
  <c r="H2" i="22"/>
  <c r="L2" i="22"/>
  <c r="K2" i="22"/>
  <c r="J2" i="22"/>
  <c r="G2" i="22"/>
  <c r="F2" i="22"/>
  <c r="E2" i="22"/>
  <c r="N2" i="22" s="1"/>
  <c r="D2" i="22"/>
  <c r="C22" i="20"/>
  <c r="C12" i="20"/>
  <c r="C2" i="20"/>
  <c r="J22" i="19"/>
  <c r="L22" i="19"/>
  <c r="K22" i="19"/>
  <c r="I22" i="19"/>
  <c r="H22" i="19"/>
  <c r="G22" i="19"/>
  <c r="F22" i="19"/>
  <c r="E22" i="19"/>
  <c r="D22" i="19"/>
  <c r="C22" i="19"/>
  <c r="M22" i="19" s="1"/>
  <c r="I12" i="19"/>
  <c r="L12" i="19"/>
  <c r="K12" i="19"/>
  <c r="J12" i="19"/>
  <c r="H12" i="19"/>
  <c r="G12" i="19"/>
  <c r="F12" i="19"/>
  <c r="E12" i="19"/>
  <c r="C12" i="19"/>
  <c r="N12" i="19" s="1"/>
  <c r="D12" i="19"/>
  <c r="H2" i="19"/>
  <c r="L2" i="19"/>
  <c r="K2" i="19"/>
  <c r="J2" i="19"/>
  <c r="I2" i="19"/>
  <c r="G2" i="19"/>
  <c r="F2" i="19"/>
  <c r="E2" i="19"/>
  <c r="D2" i="19"/>
  <c r="J22" i="18"/>
  <c r="L22" i="18"/>
  <c r="K22" i="18"/>
  <c r="I22" i="18"/>
  <c r="H22" i="18"/>
  <c r="G22" i="18"/>
  <c r="F22" i="18"/>
  <c r="E22" i="18"/>
  <c r="D22" i="18"/>
  <c r="N22" i="18" s="1"/>
  <c r="C22" i="18"/>
  <c r="M22" i="18" s="1"/>
  <c r="I12" i="18"/>
  <c r="L12" i="18"/>
  <c r="K12" i="18"/>
  <c r="J12" i="18"/>
  <c r="H12" i="18"/>
  <c r="G12" i="18"/>
  <c r="F12" i="18"/>
  <c r="E12" i="18"/>
  <c r="D12" i="18"/>
  <c r="C12" i="18"/>
  <c r="H2" i="18"/>
  <c r="L2" i="18"/>
  <c r="K2" i="18"/>
  <c r="J2" i="18"/>
  <c r="I2" i="18"/>
  <c r="G2" i="18"/>
  <c r="F2" i="18"/>
  <c r="E2" i="18"/>
  <c r="D2" i="18"/>
  <c r="M2" i="18" s="1"/>
  <c r="C2" i="15"/>
  <c r="C18" i="14"/>
  <c r="D18" i="14"/>
  <c r="E18" i="14"/>
  <c r="F18" i="14"/>
  <c r="G18" i="14"/>
  <c r="H18" i="14"/>
  <c r="I18" i="14"/>
  <c r="J18" i="14"/>
  <c r="K18" i="14"/>
  <c r="L18" i="14"/>
  <c r="C34" i="14"/>
  <c r="D34" i="14"/>
  <c r="E34" i="14"/>
  <c r="F34" i="14"/>
  <c r="G34" i="14"/>
  <c r="H34" i="14"/>
  <c r="I34" i="14"/>
  <c r="J34" i="14"/>
  <c r="K34" i="14"/>
  <c r="L34" i="14"/>
  <c r="C2" i="14"/>
  <c r="D2" i="14"/>
  <c r="E2" i="14"/>
  <c r="F2" i="14"/>
  <c r="G2" i="14"/>
  <c r="H2" i="14"/>
  <c r="I2" i="14"/>
  <c r="J2" i="14"/>
  <c r="K2" i="14"/>
  <c r="L2" i="14"/>
  <c r="L34" i="11"/>
  <c r="K34" i="11"/>
  <c r="J34" i="11"/>
  <c r="I34" i="11"/>
  <c r="H34" i="11"/>
  <c r="G34" i="11"/>
  <c r="F34" i="11"/>
  <c r="E34" i="11"/>
  <c r="D34" i="11"/>
  <c r="C34" i="11"/>
  <c r="L18" i="11"/>
  <c r="K18" i="11"/>
  <c r="J18" i="11"/>
  <c r="I18" i="11"/>
  <c r="H18" i="11"/>
  <c r="G18" i="11"/>
  <c r="F18" i="11"/>
  <c r="E18" i="11"/>
  <c r="D18" i="11"/>
  <c r="C18" i="11"/>
  <c r="L2" i="11"/>
  <c r="K2" i="11"/>
  <c r="J2" i="11"/>
  <c r="I2" i="11"/>
  <c r="G2" i="11"/>
  <c r="F2" i="11"/>
  <c r="E2" i="11"/>
  <c r="D2" i="11"/>
  <c r="C2" i="11"/>
  <c r="M2" i="11" s="1"/>
  <c r="C3" i="11"/>
  <c r="D3" i="11"/>
  <c r="E3" i="11"/>
  <c r="F3" i="11"/>
  <c r="G3" i="11"/>
  <c r="I3" i="11"/>
  <c r="J3" i="11"/>
  <c r="K3" i="11"/>
  <c r="L3" i="11"/>
  <c r="L29" i="22"/>
  <c r="K29" i="22"/>
  <c r="J29" i="22"/>
  <c r="H29" i="22"/>
  <c r="G29" i="22"/>
  <c r="F29" i="22"/>
  <c r="E29" i="22"/>
  <c r="D29" i="22"/>
  <c r="C29" i="22"/>
  <c r="L28" i="22"/>
  <c r="K28" i="22"/>
  <c r="J28" i="22"/>
  <c r="H28" i="22"/>
  <c r="G28" i="22"/>
  <c r="F28" i="22"/>
  <c r="E28" i="22"/>
  <c r="C28" i="22"/>
  <c r="D28" i="22"/>
  <c r="L27" i="22"/>
  <c r="K27" i="22"/>
  <c r="J27" i="22"/>
  <c r="H27" i="22"/>
  <c r="G27" i="22"/>
  <c r="F27" i="22"/>
  <c r="E27" i="22"/>
  <c r="D27" i="22"/>
  <c r="C27" i="22"/>
  <c r="L26" i="22"/>
  <c r="K26" i="22"/>
  <c r="J26" i="22"/>
  <c r="H26" i="22"/>
  <c r="G26" i="22"/>
  <c r="F26" i="22"/>
  <c r="E26" i="22"/>
  <c r="D26" i="22"/>
  <c r="C26" i="22"/>
  <c r="L25" i="22"/>
  <c r="K25" i="22"/>
  <c r="J25" i="22"/>
  <c r="H25" i="22"/>
  <c r="G25" i="22"/>
  <c r="F25" i="22"/>
  <c r="E25" i="22"/>
  <c r="D25" i="22"/>
  <c r="C25" i="22"/>
  <c r="L24" i="22"/>
  <c r="K24" i="22"/>
  <c r="J24" i="22"/>
  <c r="H24" i="22"/>
  <c r="G24" i="22"/>
  <c r="F24" i="22"/>
  <c r="E24" i="22"/>
  <c r="C24" i="22"/>
  <c r="D24" i="22"/>
  <c r="N24" i="22"/>
  <c r="L23" i="22"/>
  <c r="K23" i="22"/>
  <c r="J23" i="22"/>
  <c r="H23" i="22"/>
  <c r="G23" i="22"/>
  <c r="F23" i="22"/>
  <c r="E23" i="22"/>
  <c r="D23" i="22"/>
  <c r="C23" i="22"/>
  <c r="L19" i="22"/>
  <c r="K19" i="22"/>
  <c r="J19" i="22"/>
  <c r="H19" i="22"/>
  <c r="G19" i="22"/>
  <c r="F19" i="22"/>
  <c r="E19" i="22"/>
  <c r="D19" i="22"/>
  <c r="C19" i="22"/>
  <c r="L18" i="22"/>
  <c r="K18" i="22"/>
  <c r="J18" i="22"/>
  <c r="H18" i="22"/>
  <c r="G18" i="22"/>
  <c r="F18" i="22"/>
  <c r="E18" i="22"/>
  <c r="D18" i="22"/>
  <c r="C18" i="22"/>
  <c r="L17" i="22"/>
  <c r="K17" i="22"/>
  <c r="J17" i="22"/>
  <c r="H17" i="22"/>
  <c r="G17" i="22"/>
  <c r="F17" i="22"/>
  <c r="E17" i="22"/>
  <c r="C17" i="22"/>
  <c r="N17" i="22" s="1"/>
  <c r="D17" i="22"/>
  <c r="L16" i="22"/>
  <c r="K16" i="22"/>
  <c r="J16" i="22"/>
  <c r="H16" i="22"/>
  <c r="G16" i="22"/>
  <c r="F16" i="22"/>
  <c r="E16" i="22"/>
  <c r="D16" i="22"/>
  <c r="C16" i="22"/>
  <c r="L15" i="22"/>
  <c r="K15" i="22"/>
  <c r="J15" i="22"/>
  <c r="H15" i="22"/>
  <c r="G15" i="22"/>
  <c r="F15" i="22"/>
  <c r="E15" i="22"/>
  <c r="D15" i="22"/>
  <c r="C15" i="22"/>
  <c r="L14" i="22"/>
  <c r="K14" i="22"/>
  <c r="J14" i="22"/>
  <c r="H14" i="22"/>
  <c r="G14" i="22"/>
  <c r="F14" i="22"/>
  <c r="E14" i="22"/>
  <c r="D14" i="22"/>
  <c r="C14" i="22"/>
  <c r="L13" i="22"/>
  <c r="K13" i="22"/>
  <c r="J13" i="22"/>
  <c r="H13" i="22"/>
  <c r="G13" i="22"/>
  <c r="F13" i="22"/>
  <c r="E13" i="22"/>
  <c r="M13" i="22" s="1"/>
  <c r="C13" i="22"/>
  <c r="D13" i="22"/>
  <c r="N13" i="22"/>
  <c r="L9" i="22"/>
  <c r="K9" i="22"/>
  <c r="J9" i="22"/>
  <c r="H9" i="22"/>
  <c r="G9" i="22"/>
  <c r="F9" i="22"/>
  <c r="E9" i="22"/>
  <c r="D9" i="22"/>
  <c r="C9" i="22"/>
  <c r="L8" i="22"/>
  <c r="K8" i="22"/>
  <c r="J8" i="22"/>
  <c r="H8" i="22"/>
  <c r="G8" i="22"/>
  <c r="F8" i="22"/>
  <c r="E8" i="22"/>
  <c r="D8" i="22"/>
  <c r="C8" i="22"/>
  <c r="L7" i="22"/>
  <c r="K7" i="22"/>
  <c r="J7" i="22"/>
  <c r="H7" i="22"/>
  <c r="G7" i="22"/>
  <c r="F7" i="22"/>
  <c r="E7" i="22"/>
  <c r="D7" i="22"/>
  <c r="C7" i="22"/>
  <c r="L6" i="22"/>
  <c r="K6" i="22"/>
  <c r="J6" i="22"/>
  <c r="H6" i="22"/>
  <c r="G6" i="22"/>
  <c r="F6" i="22"/>
  <c r="E6" i="22"/>
  <c r="C6" i="22"/>
  <c r="D6" i="22"/>
  <c r="L5" i="22"/>
  <c r="K5" i="22"/>
  <c r="J5" i="22"/>
  <c r="H5" i="22"/>
  <c r="G5" i="22"/>
  <c r="F5" i="22"/>
  <c r="C5" i="22"/>
  <c r="D5" i="22"/>
  <c r="E5" i="22"/>
  <c r="M5" i="22"/>
  <c r="L4" i="22"/>
  <c r="K4" i="22"/>
  <c r="J4" i="22"/>
  <c r="H4" i="22"/>
  <c r="G4" i="22"/>
  <c r="F4" i="22"/>
  <c r="E4" i="22"/>
  <c r="D4" i="22"/>
  <c r="M4" i="22" s="1"/>
  <c r="C4" i="22"/>
  <c r="N4" i="22" s="1"/>
  <c r="L3" i="22"/>
  <c r="K3" i="22"/>
  <c r="J3" i="22"/>
  <c r="H3" i="22"/>
  <c r="G3" i="22"/>
  <c r="F3" i="22"/>
  <c r="E3" i="22"/>
  <c r="D3" i="22"/>
  <c r="C3" i="22"/>
  <c r="M3" i="22"/>
  <c r="M17" i="22"/>
  <c r="N5" i="22"/>
  <c r="C27" i="20"/>
  <c r="D27" i="20"/>
  <c r="E27" i="20"/>
  <c r="F27" i="20"/>
  <c r="G27" i="20"/>
  <c r="H27" i="20"/>
  <c r="I27" i="20"/>
  <c r="J27" i="20"/>
  <c r="K27" i="20"/>
  <c r="L27" i="20"/>
  <c r="M27" i="20"/>
  <c r="C24" i="20"/>
  <c r="M24" i="20" s="1"/>
  <c r="D24" i="20"/>
  <c r="E24" i="20"/>
  <c r="F24" i="20"/>
  <c r="N24" i="20" s="1"/>
  <c r="G24" i="20"/>
  <c r="H24" i="20"/>
  <c r="I24" i="20"/>
  <c r="J24" i="20"/>
  <c r="K24" i="20"/>
  <c r="L24" i="20"/>
  <c r="L29" i="20"/>
  <c r="K29" i="20"/>
  <c r="J29" i="20"/>
  <c r="I29" i="20"/>
  <c r="H29" i="20"/>
  <c r="G29" i="20"/>
  <c r="F29" i="20"/>
  <c r="E29" i="20"/>
  <c r="C29" i="20"/>
  <c r="N29" i="20" s="1"/>
  <c r="D29" i="20"/>
  <c r="L28" i="20"/>
  <c r="K28" i="20"/>
  <c r="J28" i="20"/>
  <c r="I28" i="20"/>
  <c r="H28" i="20"/>
  <c r="G28" i="20"/>
  <c r="F28" i="20"/>
  <c r="E28" i="20"/>
  <c r="D28" i="20"/>
  <c r="C28" i="20"/>
  <c r="L26" i="20"/>
  <c r="K26" i="20"/>
  <c r="J26" i="20"/>
  <c r="I26" i="20"/>
  <c r="H26" i="20"/>
  <c r="G26" i="20"/>
  <c r="F26" i="20"/>
  <c r="E26" i="20"/>
  <c r="C26" i="20"/>
  <c r="D26" i="20"/>
  <c r="M26" i="20"/>
  <c r="L25" i="20"/>
  <c r="K25" i="20"/>
  <c r="J25" i="20"/>
  <c r="I25" i="20"/>
  <c r="H25" i="20"/>
  <c r="G25" i="20"/>
  <c r="F25" i="20"/>
  <c r="E25" i="20"/>
  <c r="D25" i="20"/>
  <c r="C25" i="20"/>
  <c r="L23" i="20"/>
  <c r="K23" i="20"/>
  <c r="J23" i="20"/>
  <c r="I23" i="20"/>
  <c r="H23" i="20"/>
  <c r="G23" i="20"/>
  <c r="F23" i="20"/>
  <c r="E23" i="20"/>
  <c r="C23" i="20"/>
  <c r="D23" i="20"/>
  <c r="L19" i="20"/>
  <c r="K19" i="20"/>
  <c r="J19" i="20"/>
  <c r="I19" i="20"/>
  <c r="H19" i="20"/>
  <c r="G19" i="20"/>
  <c r="F19" i="20"/>
  <c r="E19" i="20"/>
  <c r="D19" i="20"/>
  <c r="C19" i="20"/>
  <c r="N19" i="20"/>
  <c r="L18" i="20"/>
  <c r="K18" i="20"/>
  <c r="J18" i="20"/>
  <c r="I18" i="20"/>
  <c r="H18" i="20"/>
  <c r="G18" i="20"/>
  <c r="F18" i="20"/>
  <c r="E18" i="20"/>
  <c r="C18" i="20"/>
  <c r="D18" i="20"/>
  <c r="L17" i="20"/>
  <c r="K17" i="20"/>
  <c r="J17" i="20"/>
  <c r="I17" i="20"/>
  <c r="H17" i="20"/>
  <c r="G17" i="20"/>
  <c r="F17" i="20"/>
  <c r="E17" i="20"/>
  <c r="D17" i="20"/>
  <c r="C17" i="20"/>
  <c r="N17" i="20" s="1"/>
  <c r="L16" i="20"/>
  <c r="K16" i="20"/>
  <c r="J16" i="20"/>
  <c r="I16" i="20"/>
  <c r="H16" i="20"/>
  <c r="G16" i="20"/>
  <c r="F16" i="20"/>
  <c r="E16" i="20"/>
  <c r="C16" i="20"/>
  <c r="D16" i="20"/>
  <c r="L15" i="20"/>
  <c r="K15" i="20"/>
  <c r="J15" i="20"/>
  <c r="I15" i="20"/>
  <c r="H15" i="20"/>
  <c r="G15" i="20"/>
  <c r="F15" i="20"/>
  <c r="E15" i="20"/>
  <c r="D15" i="20"/>
  <c r="C15" i="20"/>
  <c r="N15" i="20"/>
  <c r="L14" i="20"/>
  <c r="K14" i="20"/>
  <c r="J14" i="20"/>
  <c r="I14" i="20"/>
  <c r="H14" i="20"/>
  <c r="G14" i="20"/>
  <c r="F14" i="20"/>
  <c r="E14" i="20"/>
  <c r="C14" i="20"/>
  <c r="D14" i="20"/>
  <c r="L13" i="20"/>
  <c r="K13" i="20"/>
  <c r="J13" i="20"/>
  <c r="I13" i="20"/>
  <c r="H13" i="20"/>
  <c r="G13" i="20"/>
  <c r="F13" i="20"/>
  <c r="E13" i="20"/>
  <c r="D13" i="20"/>
  <c r="M13" i="20" s="1"/>
  <c r="C13" i="20"/>
  <c r="L9" i="20"/>
  <c r="K9" i="20"/>
  <c r="J9" i="20"/>
  <c r="I9" i="20"/>
  <c r="H9" i="20"/>
  <c r="G9" i="20"/>
  <c r="F9" i="20"/>
  <c r="E9" i="20"/>
  <c r="C9" i="20"/>
  <c r="D9" i="20"/>
  <c r="L8" i="20"/>
  <c r="K8" i="20"/>
  <c r="J8" i="20"/>
  <c r="I8" i="20"/>
  <c r="H8" i="20"/>
  <c r="G8" i="20"/>
  <c r="F8" i="20"/>
  <c r="E8" i="20"/>
  <c r="D8" i="20"/>
  <c r="C8" i="20"/>
  <c r="N8" i="20"/>
  <c r="L7" i="20"/>
  <c r="K7" i="20"/>
  <c r="J7" i="20"/>
  <c r="I7" i="20"/>
  <c r="H7" i="20"/>
  <c r="G7" i="20"/>
  <c r="F7" i="20"/>
  <c r="E7" i="20"/>
  <c r="C7" i="20"/>
  <c r="M7" i="20" s="1"/>
  <c r="D7" i="20"/>
  <c r="L6" i="20"/>
  <c r="K6" i="20"/>
  <c r="J6" i="20"/>
  <c r="I6" i="20"/>
  <c r="H6" i="20"/>
  <c r="G6" i="20"/>
  <c r="F6" i="20"/>
  <c r="E6" i="20"/>
  <c r="D6" i="20"/>
  <c r="C6" i="20"/>
  <c r="L5" i="20"/>
  <c r="K5" i="20"/>
  <c r="J5" i="20"/>
  <c r="I5" i="20"/>
  <c r="H5" i="20"/>
  <c r="G5" i="20"/>
  <c r="F5" i="20"/>
  <c r="E5" i="20"/>
  <c r="C5" i="20"/>
  <c r="D5" i="20"/>
  <c r="L4" i="20"/>
  <c r="K4" i="20"/>
  <c r="J4" i="20"/>
  <c r="I4" i="20"/>
  <c r="H4" i="20"/>
  <c r="G4" i="20"/>
  <c r="F4" i="20"/>
  <c r="E4" i="20"/>
  <c r="D4" i="20"/>
  <c r="C4" i="20"/>
  <c r="N4" i="20"/>
  <c r="L3" i="20"/>
  <c r="K3" i="20"/>
  <c r="J3" i="20"/>
  <c r="I3" i="20"/>
  <c r="H3" i="20"/>
  <c r="G3" i="20"/>
  <c r="F3" i="20"/>
  <c r="E3" i="20"/>
  <c r="C3" i="20"/>
  <c r="M3" i="20" s="1"/>
  <c r="D3" i="20"/>
  <c r="M29" i="20"/>
  <c r="C3" i="19"/>
  <c r="L29" i="19"/>
  <c r="K29" i="19"/>
  <c r="J29" i="19"/>
  <c r="I29" i="19"/>
  <c r="H29" i="19"/>
  <c r="G29" i="19"/>
  <c r="F29" i="19"/>
  <c r="N29" i="19" s="1"/>
  <c r="E29" i="19"/>
  <c r="D29" i="19"/>
  <c r="C29" i="19"/>
  <c r="M29" i="19"/>
  <c r="L28" i="19"/>
  <c r="K28" i="19"/>
  <c r="J28" i="19"/>
  <c r="I28" i="19"/>
  <c r="H28" i="19"/>
  <c r="G28" i="19"/>
  <c r="F28" i="19"/>
  <c r="E28" i="19"/>
  <c r="D28" i="19"/>
  <c r="C28" i="19"/>
  <c r="L27" i="19"/>
  <c r="K27" i="19"/>
  <c r="J27" i="19"/>
  <c r="I27" i="19"/>
  <c r="H27" i="19"/>
  <c r="G27" i="19"/>
  <c r="F27" i="19"/>
  <c r="E27" i="19"/>
  <c r="D27" i="19"/>
  <c r="C27" i="19"/>
  <c r="L26" i="19"/>
  <c r="K26" i="19"/>
  <c r="J26" i="19"/>
  <c r="I26" i="19"/>
  <c r="H26" i="19"/>
  <c r="G26" i="19"/>
  <c r="F26" i="19"/>
  <c r="E26" i="19"/>
  <c r="D26" i="19"/>
  <c r="C26" i="19"/>
  <c r="L25" i="19"/>
  <c r="K25" i="19"/>
  <c r="J25" i="19"/>
  <c r="I25" i="19"/>
  <c r="H25" i="19"/>
  <c r="G25" i="19"/>
  <c r="F25" i="19"/>
  <c r="E25" i="19"/>
  <c r="N25" i="19" s="1"/>
  <c r="D25" i="19"/>
  <c r="C25" i="19"/>
  <c r="M25" i="19" s="1"/>
  <c r="L24" i="19"/>
  <c r="K24" i="19"/>
  <c r="J24" i="19"/>
  <c r="I24" i="19"/>
  <c r="H24" i="19"/>
  <c r="G24" i="19"/>
  <c r="F24" i="19"/>
  <c r="E24" i="19"/>
  <c r="D24" i="19"/>
  <c r="N24" i="19" s="1"/>
  <c r="C24" i="19"/>
  <c r="L23" i="19"/>
  <c r="K23" i="19"/>
  <c r="J23" i="19"/>
  <c r="I23" i="19"/>
  <c r="H23" i="19"/>
  <c r="G23" i="19"/>
  <c r="F23" i="19"/>
  <c r="N23" i="19" s="1"/>
  <c r="E23" i="19"/>
  <c r="D23" i="19"/>
  <c r="C23" i="19"/>
  <c r="M23" i="19"/>
  <c r="L19" i="19"/>
  <c r="K19" i="19"/>
  <c r="J19" i="19"/>
  <c r="I19" i="19"/>
  <c r="H19" i="19"/>
  <c r="G19" i="19"/>
  <c r="F19" i="19"/>
  <c r="E19" i="19"/>
  <c r="D19" i="19"/>
  <c r="C19" i="19"/>
  <c r="L18" i="19"/>
  <c r="K18" i="19"/>
  <c r="J18" i="19"/>
  <c r="I18" i="19"/>
  <c r="H18" i="19"/>
  <c r="G18" i="19"/>
  <c r="F18" i="19"/>
  <c r="E18" i="19"/>
  <c r="D18" i="19"/>
  <c r="N18" i="19" s="1"/>
  <c r="C18" i="19"/>
  <c r="M18" i="19" s="1"/>
  <c r="L17" i="19"/>
  <c r="K17" i="19"/>
  <c r="J17" i="19"/>
  <c r="I17" i="19"/>
  <c r="H17" i="19"/>
  <c r="G17" i="19"/>
  <c r="F17" i="19"/>
  <c r="E17" i="19"/>
  <c r="D17" i="19"/>
  <c r="C17" i="19"/>
  <c r="L16" i="19"/>
  <c r="K16" i="19"/>
  <c r="J16" i="19"/>
  <c r="I16" i="19"/>
  <c r="H16" i="19"/>
  <c r="G16" i="19"/>
  <c r="F16" i="19"/>
  <c r="E16" i="19"/>
  <c r="D16" i="19"/>
  <c r="C16" i="19"/>
  <c r="M16" i="19" s="1"/>
  <c r="N16" i="19"/>
  <c r="L15" i="19"/>
  <c r="K15" i="19"/>
  <c r="J15" i="19"/>
  <c r="I15" i="19"/>
  <c r="H15" i="19"/>
  <c r="G15" i="19"/>
  <c r="F15" i="19"/>
  <c r="E15" i="19"/>
  <c r="D15" i="19"/>
  <c r="C15" i="19"/>
  <c r="L14" i="19"/>
  <c r="K14" i="19"/>
  <c r="J14" i="19"/>
  <c r="I14" i="19"/>
  <c r="H14" i="19"/>
  <c r="G14" i="19"/>
  <c r="F14" i="19"/>
  <c r="E14" i="19"/>
  <c r="D14" i="19"/>
  <c r="C14" i="19"/>
  <c r="L13" i="19"/>
  <c r="K13" i="19"/>
  <c r="J13" i="19"/>
  <c r="I13" i="19"/>
  <c r="H13" i="19"/>
  <c r="G13" i="19"/>
  <c r="F13" i="19"/>
  <c r="N13" i="19" s="1"/>
  <c r="E13" i="19"/>
  <c r="D13" i="19"/>
  <c r="C13" i="19"/>
  <c r="L9" i="19"/>
  <c r="K9" i="19"/>
  <c r="J9" i="19"/>
  <c r="I9" i="19"/>
  <c r="H9" i="19"/>
  <c r="G9" i="19"/>
  <c r="F9" i="19"/>
  <c r="E9" i="19"/>
  <c r="D9" i="19"/>
  <c r="C9" i="19"/>
  <c r="L8" i="19"/>
  <c r="K8" i="19"/>
  <c r="J8" i="19"/>
  <c r="I8" i="19"/>
  <c r="H8" i="19"/>
  <c r="G8" i="19"/>
  <c r="F8" i="19"/>
  <c r="E8" i="19"/>
  <c r="D8" i="19"/>
  <c r="C8" i="19"/>
  <c r="L7" i="19"/>
  <c r="K7" i="19"/>
  <c r="J7" i="19"/>
  <c r="I7" i="19"/>
  <c r="H7" i="19"/>
  <c r="G7" i="19"/>
  <c r="F7" i="19"/>
  <c r="E7" i="19"/>
  <c r="N7" i="19" s="1"/>
  <c r="D7" i="19"/>
  <c r="C7" i="19"/>
  <c r="M7" i="19"/>
  <c r="L6" i="19"/>
  <c r="K6" i="19"/>
  <c r="J6" i="19"/>
  <c r="I6" i="19"/>
  <c r="H6" i="19"/>
  <c r="G6" i="19"/>
  <c r="F6" i="19"/>
  <c r="E6" i="19"/>
  <c r="D6" i="19"/>
  <c r="C6" i="19"/>
  <c r="L5" i="19"/>
  <c r="K5" i="19"/>
  <c r="J5" i="19"/>
  <c r="I5" i="19"/>
  <c r="H5" i="19"/>
  <c r="G5" i="19"/>
  <c r="F5" i="19"/>
  <c r="E5" i="19"/>
  <c r="D5" i="19"/>
  <c r="C5" i="19"/>
  <c r="L4" i="19"/>
  <c r="K4" i="19"/>
  <c r="J4" i="19"/>
  <c r="I4" i="19"/>
  <c r="H4" i="19"/>
  <c r="G4" i="19"/>
  <c r="F4" i="19"/>
  <c r="E4" i="19"/>
  <c r="D4" i="19"/>
  <c r="C4" i="19"/>
  <c r="M4" i="19" s="1"/>
  <c r="L3" i="19"/>
  <c r="K3" i="19"/>
  <c r="J3" i="19"/>
  <c r="I3" i="19"/>
  <c r="H3" i="19"/>
  <c r="E3" i="19"/>
  <c r="F3" i="19"/>
  <c r="G3" i="19"/>
  <c r="C23" i="18"/>
  <c r="D23" i="18"/>
  <c r="E23" i="18"/>
  <c r="F23" i="18"/>
  <c r="G23" i="18"/>
  <c r="H23" i="18"/>
  <c r="I23" i="18"/>
  <c r="J23" i="18"/>
  <c r="K23" i="18"/>
  <c r="L23" i="18"/>
  <c r="C29" i="18"/>
  <c r="D29" i="18"/>
  <c r="E29" i="18"/>
  <c r="F29" i="18"/>
  <c r="G29" i="18"/>
  <c r="H29" i="18"/>
  <c r="I29" i="18"/>
  <c r="J29" i="18"/>
  <c r="K29" i="18"/>
  <c r="L29" i="18"/>
  <c r="C28" i="18"/>
  <c r="D28" i="18"/>
  <c r="E28" i="18"/>
  <c r="F28" i="18"/>
  <c r="G28" i="18"/>
  <c r="H28" i="18"/>
  <c r="I28" i="18"/>
  <c r="J28" i="18"/>
  <c r="K28" i="18"/>
  <c r="L28" i="18"/>
  <c r="C27" i="18"/>
  <c r="D27" i="18"/>
  <c r="E27" i="18"/>
  <c r="F27" i="18"/>
  <c r="G27" i="18"/>
  <c r="H27" i="18"/>
  <c r="I27" i="18"/>
  <c r="J27" i="18"/>
  <c r="K27" i="18"/>
  <c r="L27" i="18"/>
  <c r="C26" i="18"/>
  <c r="D26" i="18"/>
  <c r="E26" i="18"/>
  <c r="F26" i="18"/>
  <c r="G26" i="18"/>
  <c r="H26" i="18"/>
  <c r="I26" i="18"/>
  <c r="J26" i="18"/>
  <c r="K26" i="18"/>
  <c r="L26" i="18"/>
  <c r="N26" i="18"/>
  <c r="C25" i="18"/>
  <c r="D25" i="18"/>
  <c r="E25" i="18"/>
  <c r="F25" i="18"/>
  <c r="G25" i="18"/>
  <c r="H25" i="18"/>
  <c r="I25" i="18"/>
  <c r="J25" i="18"/>
  <c r="K25" i="18"/>
  <c r="L25" i="18"/>
  <c r="C24" i="18"/>
  <c r="D24" i="18"/>
  <c r="E24" i="18"/>
  <c r="F24" i="18"/>
  <c r="G24" i="18"/>
  <c r="H24" i="18"/>
  <c r="I24" i="18"/>
  <c r="J24" i="18"/>
  <c r="K24" i="18"/>
  <c r="L24" i="18"/>
  <c r="C19" i="18"/>
  <c r="D19" i="18"/>
  <c r="E19" i="18"/>
  <c r="F19" i="18"/>
  <c r="G19" i="18"/>
  <c r="H19" i="18"/>
  <c r="I19" i="18"/>
  <c r="J19" i="18"/>
  <c r="K19" i="18"/>
  <c r="L19" i="18"/>
  <c r="C18" i="18"/>
  <c r="D18" i="18"/>
  <c r="E18" i="18"/>
  <c r="F18" i="18"/>
  <c r="G18" i="18"/>
  <c r="H18" i="18"/>
  <c r="I18" i="18"/>
  <c r="J18" i="18"/>
  <c r="K18" i="18"/>
  <c r="L18" i="18"/>
  <c r="C17" i="18"/>
  <c r="D17" i="18"/>
  <c r="E17" i="18"/>
  <c r="F17" i="18"/>
  <c r="G17" i="18"/>
  <c r="H17" i="18"/>
  <c r="I17" i="18"/>
  <c r="J17" i="18"/>
  <c r="K17" i="18"/>
  <c r="L17" i="18"/>
  <c r="C16" i="18"/>
  <c r="M16" i="18" s="1"/>
  <c r="D16" i="18"/>
  <c r="E16" i="18"/>
  <c r="F16" i="18"/>
  <c r="G16" i="18"/>
  <c r="H16" i="18"/>
  <c r="I16" i="18"/>
  <c r="J16" i="18"/>
  <c r="K16" i="18"/>
  <c r="L16" i="18"/>
  <c r="C15" i="18"/>
  <c r="D15" i="18"/>
  <c r="E15" i="18"/>
  <c r="F15" i="18"/>
  <c r="G15" i="18"/>
  <c r="H15" i="18"/>
  <c r="I15" i="18"/>
  <c r="J15" i="18"/>
  <c r="K15" i="18"/>
  <c r="L15" i="18"/>
  <c r="C14" i="18"/>
  <c r="D14" i="18"/>
  <c r="E14" i="18"/>
  <c r="F14" i="18"/>
  <c r="G14" i="18"/>
  <c r="H14" i="18"/>
  <c r="I14" i="18"/>
  <c r="J14" i="18"/>
  <c r="K14" i="18"/>
  <c r="L14" i="18"/>
  <c r="C13" i="18"/>
  <c r="D13" i="18"/>
  <c r="E13" i="18"/>
  <c r="F13" i="18"/>
  <c r="G13" i="18"/>
  <c r="H13" i="18"/>
  <c r="I13" i="18"/>
  <c r="J13" i="18"/>
  <c r="K13" i="18"/>
  <c r="L13" i="18"/>
  <c r="N13" i="18"/>
  <c r="C4" i="18"/>
  <c r="D4" i="18"/>
  <c r="E4" i="18"/>
  <c r="F4" i="18"/>
  <c r="G4" i="18"/>
  <c r="H4" i="18"/>
  <c r="I4" i="18"/>
  <c r="J4" i="18"/>
  <c r="K4" i="18"/>
  <c r="L4" i="18"/>
  <c r="C5" i="18"/>
  <c r="D5" i="18"/>
  <c r="E5" i="18"/>
  <c r="F5" i="18"/>
  <c r="G5" i="18"/>
  <c r="H5" i="18"/>
  <c r="I5" i="18"/>
  <c r="J5" i="18"/>
  <c r="K5" i="18"/>
  <c r="L5" i="18"/>
  <c r="C6" i="18"/>
  <c r="D6" i="18"/>
  <c r="E6" i="18"/>
  <c r="F6" i="18"/>
  <c r="G6" i="18"/>
  <c r="H6" i="18"/>
  <c r="I6" i="18"/>
  <c r="J6" i="18"/>
  <c r="K6" i="18"/>
  <c r="L6" i="18"/>
  <c r="M6" i="18"/>
  <c r="C7" i="18"/>
  <c r="D7" i="18"/>
  <c r="E7" i="18"/>
  <c r="F7" i="18"/>
  <c r="G7" i="18"/>
  <c r="H7" i="18"/>
  <c r="I7" i="18"/>
  <c r="J7" i="18"/>
  <c r="K7" i="18"/>
  <c r="L7" i="18"/>
  <c r="C8" i="18"/>
  <c r="D8" i="18"/>
  <c r="E8" i="18"/>
  <c r="F8" i="18"/>
  <c r="G8" i="18"/>
  <c r="H8" i="18"/>
  <c r="I8" i="18"/>
  <c r="J8" i="18"/>
  <c r="K8" i="18"/>
  <c r="L8" i="18"/>
  <c r="C9" i="18"/>
  <c r="D9" i="18"/>
  <c r="E9" i="18"/>
  <c r="F9" i="18"/>
  <c r="G9" i="18"/>
  <c r="H9" i="18"/>
  <c r="I9" i="18"/>
  <c r="J9" i="18"/>
  <c r="K9" i="18"/>
  <c r="L9" i="18"/>
  <c r="M9" i="18"/>
  <c r="C3" i="18"/>
  <c r="D3" i="18"/>
  <c r="E3" i="18"/>
  <c r="F3" i="18"/>
  <c r="G3" i="18"/>
  <c r="H3" i="18"/>
  <c r="I3" i="18"/>
  <c r="J3" i="18"/>
  <c r="C19" i="15"/>
  <c r="K27" i="2"/>
  <c r="D19" i="15"/>
  <c r="F19" i="15"/>
  <c r="G19" i="15"/>
  <c r="K27" i="6"/>
  <c r="H19" i="15" s="1"/>
  <c r="I19" i="15"/>
  <c r="K19" i="15"/>
  <c r="K27" i="8"/>
  <c r="L19" i="15" s="1"/>
  <c r="C20" i="15"/>
  <c r="K28" i="2"/>
  <c r="D20" i="15" s="1"/>
  <c r="E20" i="15"/>
  <c r="G20" i="15"/>
  <c r="K28" i="6"/>
  <c r="H20" i="15" s="1"/>
  <c r="J20" i="15"/>
  <c r="K28" i="9"/>
  <c r="K20" i="15" s="1"/>
  <c r="K28" i="8"/>
  <c r="L20" i="15"/>
  <c r="K29" i="2"/>
  <c r="D21" i="15"/>
  <c r="E21" i="15"/>
  <c r="F21" i="15"/>
  <c r="G21" i="15"/>
  <c r="K29" i="6"/>
  <c r="H21" i="15"/>
  <c r="I21" i="15"/>
  <c r="J21" i="15"/>
  <c r="K29" i="9"/>
  <c r="K21" i="15"/>
  <c r="K29" i="8"/>
  <c r="L21" i="15" s="1"/>
  <c r="C22" i="15"/>
  <c r="K30" i="2"/>
  <c r="D22" i="15" s="1"/>
  <c r="E22" i="15"/>
  <c r="F22" i="15"/>
  <c r="K30" i="6"/>
  <c r="H22" i="15"/>
  <c r="I22" i="15"/>
  <c r="J22" i="15"/>
  <c r="K30" i="9"/>
  <c r="K22" i="15"/>
  <c r="K30" i="8"/>
  <c r="L22" i="15" s="1"/>
  <c r="C23" i="15"/>
  <c r="K31" i="2"/>
  <c r="D23" i="15"/>
  <c r="N23" i="15" s="1"/>
  <c r="F23" i="15"/>
  <c r="G23" i="15"/>
  <c r="K31" i="6"/>
  <c r="H23" i="15" s="1"/>
  <c r="I23" i="15"/>
  <c r="J23" i="15"/>
  <c r="K31" i="9"/>
  <c r="K23" i="15" s="1"/>
  <c r="K31" i="8"/>
  <c r="L23" i="15"/>
  <c r="C24" i="15"/>
  <c r="K32" i="2"/>
  <c r="D24" i="15"/>
  <c r="E24" i="15"/>
  <c r="G24" i="15"/>
  <c r="K32" i="6"/>
  <c r="H24" i="15"/>
  <c r="K32" i="9"/>
  <c r="K24" i="15"/>
  <c r="K32" i="8"/>
  <c r="L24" i="15" s="1"/>
  <c r="K33" i="2"/>
  <c r="D25" i="15" s="1"/>
  <c r="F25" i="15"/>
  <c r="G25" i="15"/>
  <c r="K33" i="6"/>
  <c r="H25" i="15" s="1"/>
  <c r="I25" i="15"/>
  <c r="J25" i="15"/>
  <c r="K33" i="9"/>
  <c r="K25" i="15" s="1"/>
  <c r="K33" i="8"/>
  <c r="L25" i="15"/>
  <c r="C26" i="15"/>
  <c r="K34" i="2"/>
  <c r="D26" i="15"/>
  <c r="N26" i="15" s="1"/>
  <c r="E26" i="15"/>
  <c r="F26" i="15"/>
  <c r="K34" i="6"/>
  <c r="H26" i="15" s="1"/>
  <c r="I26" i="15"/>
  <c r="J26" i="15"/>
  <c r="K34" i="9"/>
  <c r="K26" i="15" s="1"/>
  <c r="K34" i="8"/>
  <c r="L26" i="15"/>
  <c r="C27" i="15"/>
  <c r="K35" i="2"/>
  <c r="D27" i="15"/>
  <c r="E27" i="15"/>
  <c r="G27" i="15"/>
  <c r="K35" i="6"/>
  <c r="H27" i="15"/>
  <c r="I27" i="15"/>
  <c r="J27" i="15"/>
  <c r="K35" i="9"/>
  <c r="K27" i="15"/>
  <c r="K35" i="8"/>
  <c r="L27" i="15" s="1"/>
  <c r="C28" i="15"/>
  <c r="K36" i="2"/>
  <c r="D28" i="15" s="1"/>
  <c r="E28" i="15"/>
  <c r="F28" i="15"/>
  <c r="G28" i="15"/>
  <c r="K36" i="6"/>
  <c r="H28" i="15" s="1"/>
  <c r="J28" i="15"/>
  <c r="K36" i="9"/>
  <c r="K28" i="15" s="1"/>
  <c r="K36" i="8"/>
  <c r="L28" i="15"/>
  <c r="K37" i="2"/>
  <c r="D29" i="15"/>
  <c r="E29" i="15"/>
  <c r="F29" i="15"/>
  <c r="G29" i="15"/>
  <c r="K37" i="6"/>
  <c r="H29" i="15"/>
  <c r="I29" i="15"/>
  <c r="J29" i="15"/>
  <c r="K37" i="9"/>
  <c r="K29" i="15"/>
  <c r="K37" i="8"/>
  <c r="L29" i="15" s="1"/>
  <c r="C30" i="15"/>
  <c r="E30" i="15"/>
  <c r="F30" i="15"/>
  <c r="G30" i="15"/>
  <c r="K38" i="6"/>
  <c r="H30" i="15" s="1"/>
  <c r="I30" i="15"/>
  <c r="J30" i="15"/>
  <c r="K38" i="9"/>
  <c r="K30" i="15" s="1"/>
  <c r="K38" i="8"/>
  <c r="L30" i="15"/>
  <c r="C31" i="15"/>
  <c r="K39" i="2"/>
  <c r="D31" i="15"/>
  <c r="E31" i="15"/>
  <c r="F31" i="15"/>
  <c r="G31" i="15"/>
  <c r="K39" i="6"/>
  <c r="H31" i="15"/>
  <c r="I31" i="15"/>
  <c r="J31" i="15"/>
  <c r="K39" i="9"/>
  <c r="K31" i="15"/>
  <c r="K39" i="8"/>
  <c r="L31" i="15" s="1"/>
  <c r="K7" i="3"/>
  <c r="C4" i="15"/>
  <c r="K7" i="2"/>
  <c r="D4" i="15" s="1"/>
  <c r="K7" i="4"/>
  <c r="F4" i="15" s="1"/>
  <c r="K7" i="5"/>
  <c r="G4" i="15"/>
  <c r="H4" i="15"/>
  <c r="I4" i="15"/>
  <c r="K7" i="10"/>
  <c r="J4" i="15"/>
  <c r="K7" i="9"/>
  <c r="K4" i="15" s="1"/>
  <c r="K7" i="8"/>
  <c r="L4" i="15"/>
  <c r="C5" i="15"/>
  <c r="K8" i="2"/>
  <c r="D5" i="15" s="1"/>
  <c r="E5" i="15"/>
  <c r="K8" i="4"/>
  <c r="F5" i="15" s="1"/>
  <c r="K8" i="5"/>
  <c r="G5" i="15"/>
  <c r="H5" i="15"/>
  <c r="I5" i="15"/>
  <c r="K8" i="10"/>
  <c r="J5" i="15"/>
  <c r="K8" i="9"/>
  <c r="K5" i="15" s="1"/>
  <c r="K8" i="8"/>
  <c r="L5" i="15"/>
  <c r="K9" i="3"/>
  <c r="C6" i="15" s="1"/>
  <c r="D6" i="15"/>
  <c r="E6" i="15"/>
  <c r="K9" i="4"/>
  <c r="F6" i="15" s="1"/>
  <c r="M6" i="15" s="1"/>
  <c r="K9" i="5"/>
  <c r="G6" i="15"/>
  <c r="H6" i="15"/>
  <c r="K9" i="10"/>
  <c r="J6" i="15"/>
  <c r="K9" i="9"/>
  <c r="K6" i="15" s="1"/>
  <c r="K9" i="8"/>
  <c r="L6" i="15"/>
  <c r="K10" i="3"/>
  <c r="C7" i="15" s="1"/>
  <c r="K10" i="2"/>
  <c r="D7" i="15"/>
  <c r="M7" i="15" s="1"/>
  <c r="E7" i="15"/>
  <c r="K10" i="4"/>
  <c r="F7" i="15"/>
  <c r="K10" i="5"/>
  <c r="G7" i="15" s="1"/>
  <c r="H7" i="15"/>
  <c r="I7" i="15"/>
  <c r="K10" i="10"/>
  <c r="J7" i="15" s="1"/>
  <c r="K10" i="9"/>
  <c r="K7" i="15"/>
  <c r="K10" i="8"/>
  <c r="L7" i="15" s="1"/>
  <c r="K11" i="3"/>
  <c r="C8" i="15"/>
  <c r="N8" i="15" s="1"/>
  <c r="K11" i="2"/>
  <c r="D8" i="15" s="1"/>
  <c r="K11" i="4"/>
  <c r="F8" i="15" s="1"/>
  <c r="K11" i="5"/>
  <c r="G8" i="15"/>
  <c r="H8" i="15"/>
  <c r="I8" i="15"/>
  <c r="K11" i="10"/>
  <c r="J8" i="15"/>
  <c r="K8" i="15"/>
  <c r="K11" i="8"/>
  <c r="L8" i="15" s="1"/>
  <c r="K12" i="3"/>
  <c r="C9" i="15"/>
  <c r="M9" i="15" s="1"/>
  <c r="K12" i="2"/>
  <c r="D9" i="15" s="1"/>
  <c r="E9" i="15"/>
  <c r="K12" i="4"/>
  <c r="F9" i="15" s="1"/>
  <c r="K12" i="5"/>
  <c r="G9" i="15"/>
  <c r="H9" i="15"/>
  <c r="I9" i="15"/>
  <c r="K12" i="10"/>
  <c r="J9" i="15"/>
  <c r="K9" i="15"/>
  <c r="K12" i="8"/>
  <c r="L9" i="15" s="1"/>
  <c r="K13" i="3"/>
  <c r="C10" i="15" s="1"/>
  <c r="M10" i="15" s="1"/>
  <c r="E10" i="15"/>
  <c r="K13" i="4"/>
  <c r="F10" i="15" s="1"/>
  <c r="K13" i="5"/>
  <c r="G10" i="15"/>
  <c r="H10" i="15"/>
  <c r="K13" i="10"/>
  <c r="J10" i="15"/>
  <c r="K13" i="9"/>
  <c r="K10" i="15" s="1"/>
  <c r="K13" i="8"/>
  <c r="L10" i="15"/>
  <c r="K14" i="3"/>
  <c r="C11" i="15" s="1"/>
  <c r="D11" i="15"/>
  <c r="E11" i="15"/>
  <c r="K14" i="4"/>
  <c r="F11" i="15" s="1"/>
  <c r="K14" i="5"/>
  <c r="G11" i="15"/>
  <c r="H11" i="15"/>
  <c r="I11" i="15"/>
  <c r="K14" i="10"/>
  <c r="J11" i="15"/>
  <c r="K14" i="9"/>
  <c r="K11" i="15" s="1"/>
  <c r="K14" i="8"/>
  <c r="L11" i="15"/>
  <c r="M11" i="15"/>
  <c r="K15" i="3"/>
  <c r="C12" i="15" s="1"/>
  <c r="D12" i="15"/>
  <c r="E12" i="15"/>
  <c r="K15" i="4"/>
  <c r="F12" i="15" s="1"/>
  <c r="M12" i="15" s="1"/>
  <c r="K15" i="5"/>
  <c r="G12" i="15"/>
  <c r="I12" i="15"/>
  <c r="K15" i="10"/>
  <c r="J12" i="15"/>
  <c r="K15" i="9"/>
  <c r="K12" i="15" s="1"/>
  <c r="K15" i="8"/>
  <c r="L12" i="15"/>
  <c r="K16" i="3"/>
  <c r="C13" i="15" s="1"/>
  <c r="D13" i="15"/>
  <c r="E13" i="15"/>
  <c r="K16" i="4"/>
  <c r="F13" i="15" s="1"/>
  <c r="M13" i="15" s="1"/>
  <c r="K16" i="5"/>
  <c r="G13" i="15"/>
  <c r="H13" i="15"/>
  <c r="I13" i="15"/>
  <c r="K16" i="10"/>
  <c r="J13" i="15"/>
  <c r="K16" i="9"/>
  <c r="K13" i="15" s="1"/>
  <c r="K16" i="8"/>
  <c r="L13" i="15"/>
  <c r="K17" i="3"/>
  <c r="C14" i="15" s="1"/>
  <c r="E14" i="15"/>
  <c r="K17" i="4"/>
  <c r="F14" i="15" s="1"/>
  <c r="M14" i="15" s="1"/>
  <c r="K17" i="5"/>
  <c r="G14" i="15"/>
  <c r="H14" i="15"/>
  <c r="K17" i="10"/>
  <c r="J14" i="15" s="1"/>
  <c r="K17" i="9"/>
  <c r="K14" i="15" s="1"/>
  <c r="K17" i="8"/>
  <c r="L14" i="15"/>
  <c r="K18" i="3"/>
  <c r="C15" i="15" s="1"/>
  <c r="D15" i="15"/>
  <c r="E15" i="15"/>
  <c r="F15" i="15"/>
  <c r="K18" i="5"/>
  <c r="G15" i="15"/>
  <c r="H15" i="15"/>
  <c r="I15" i="15"/>
  <c r="K18" i="10"/>
  <c r="J15" i="15"/>
  <c r="K15" i="15"/>
  <c r="K18" i="8"/>
  <c r="L15" i="15" s="1"/>
  <c r="K6" i="3"/>
  <c r="C3" i="15" s="1"/>
  <c r="N3" i="15" s="1"/>
  <c r="K6" i="2"/>
  <c r="D3" i="15"/>
  <c r="E3" i="15"/>
  <c r="F3" i="15"/>
  <c r="K6" i="5"/>
  <c r="G3" i="15"/>
  <c r="H3" i="15"/>
  <c r="I3" i="15"/>
  <c r="K6" i="10"/>
  <c r="J3" i="15"/>
  <c r="K3" i="15"/>
  <c r="L3" i="15"/>
  <c r="K49" i="3"/>
  <c r="C36" i="15"/>
  <c r="D36" i="15"/>
  <c r="K49" i="1"/>
  <c r="E36" i="15"/>
  <c r="K49" i="4"/>
  <c r="F36" i="15" s="1"/>
  <c r="K49" i="5"/>
  <c r="G36" i="15"/>
  <c r="K49" i="6"/>
  <c r="H36" i="15" s="1"/>
  <c r="I36" i="15"/>
  <c r="K49" i="10"/>
  <c r="J36" i="15"/>
  <c r="N36" i="15" s="1"/>
  <c r="K49" i="9"/>
  <c r="K36" i="15"/>
  <c r="K49" i="8"/>
  <c r="L36" i="15"/>
  <c r="K50" i="3"/>
  <c r="C37" i="15"/>
  <c r="D37" i="15"/>
  <c r="K50" i="1"/>
  <c r="E37" i="15" s="1"/>
  <c r="M37" i="15" s="1"/>
  <c r="K50" i="4"/>
  <c r="F37" i="15"/>
  <c r="K50" i="5"/>
  <c r="G37" i="15" s="1"/>
  <c r="K50" i="6"/>
  <c r="H37" i="15"/>
  <c r="I37" i="15"/>
  <c r="K50" i="10"/>
  <c r="J37" i="15"/>
  <c r="K50" i="9"/>
  <c r="K37" i="15" s="1"/>
  <c r="K50" i="8"/>
  <c r="L37" i="15"/>
  <c r="K51" i="3"/>
  <c r="C38" i="15" s="1"/>
  <c r="M38" i="15" s="1"/>
  <c r="D38" i="15"/>
  <c r="K51" i="1"/>
  <c r="E38" i="15"/>
  <c r="K51" i="4"/>
  <c r="F38" i="15" s="1"/>
  <c r="K51" i="5"/>
  <c r="G38" i="15"/>
  <c r="K51" i="6"/>
  <c r="H38" i="15" s="1"/>
  <c r="I38" i="15"/>
  <c r="K51" i="10"/>
  <c r="J38" i="15" s="1"/>
  <c r="K51" i="9"/>
  <c r="K38" i="15"/>
  <c r="K51" i="8"/>
  <c r="L38" i="15" s="1"/>
  <c r="K52" i="3"/>
  <c r="C39" i="15"/>
  <c r="D39" i="15"/>
  <c r="K52" i="1"/>
  <c r="E39" i="15" s="1"/>
  <c r="M39" i="15" s="1"/>
  <c r="K52" i="4"/>
  <c r="F39" i="15"/>
  <c r="K52" i="5"/>
  <c r="G39" i="15" s="1"/>
  <c r="K52" i="6"/>
  <c r="H39" i="15"/>
  <c r="I39" i="15"/>
  <c r="K52" i="10"/>
  <c r="J39" i="15"/>
  <c r="K52" i="9"/>
  <c r="K39" i="15" s="1"/>
  <c r="K52" i="8"/>
  <c r="L39" i="15"/>
  <c r="K53" i="3"/>
  <c r="C40" i="15" s="1"/>
  <c r="D40" i="15"/>
  <c r="K53" i="1"/>
  <c r="E40" i="15"/>
  <c r="K53" i="4"/>
  <c r="F40" i="15" s="1"/>
  <c r="K53" i="5"/>
  <c r="G40" i="15"/>
  <c r="K53" i="6"/>
  <c r="H40" i="15" s="1"/>
  <c r="I40" i="15"/>
  <c r="K53" i="10"/>
  <c r="J40" i="15" s="1"/>
  <c r="K53" i="9"/>
  <c r="K40" i="15"/>
  <c r="K53" i="8"/>
  <c r="L40" i="15" s="1"/>
  <c r="K54" i="3"/>
  <c r="C41" i="15"/>
  <c r="D41" i="15"/>
  <c r="K54" i="1"/>
  <c r="E41" i="15" s="1"/>
  <c r="K54" i="4"/>
  <c r="F41" i="15"/>
  <c r="K54" i="5"/>
  <c r="G41" i="15" s="1"/>
  <c r="K54" i="6"/>
  <c r="H41" i="15"/>
  <c r="I41" i="15"/>
  <c r="K54" i="10"/>
  <c r="J41" i="15"/>
  <c r="K54" i="9"/>
  <c r="K41" i="15" s="1"/>
  <c r="K54" i="8"/>
  <c r="L41" i="15"/>
  <c r="N41" i="15"/>
  <c r="K55" i="3"/>
  <c r="C42" i="15" s="1"/>
  <c r="D42" i="15"/>
  <c r="K55" i="1"/>
  <c r="E42" i="15" s="1"/>
  <c r="K55" i="4"/>
  <c r="F42" i="15"/>
  <c r="K55" i="5"/>
  <c r="G42" i="15" s="1"/>
  <c r="K55" i="6"/>
  <c r="H42" i="15"/>
  <c r="I42" i="15"/>
  <c r="K55" i="10"/>
  <c r="J42" i="15"/>
  <c r="K55" i="9"/>
  <c r="K42" i="15"/>
  <c r="K55" i="8"/>
  <c r="L42" i="15" s="1"/>
  <c r="K56" i="3"/>
  <c r="C43" i="15"/>
  <c r="M43" i="15" s="1"/>
  <c r="D43" i="15"/>
  <c r="K56" i="1"/>
  <c r="E43" i="15"/>
  <c r="K56" i="4"/>
  <c r="F43" i="15" s="1"/>
  <c r="K56" i="5"/>
  <c r="G43" i="15"/>
  <c r="K56" i="6"/>
  <c r="H43" i="15" s="1"/>
  <c r="I43" i="15"/>
  <c r="K56" i="10"/>
  <c r="J43" i="15"/>
  <c r="K56" i="9"/>
  <c r="K43" i="15"/>
  <c r="K56" i="8"/>
  <c r="L43" i="15"/>
  <c r="K57" i="3"/>
  <c r="C44" i="15" s="1"/>
  <c r="D44" i="15"/>
  <c r="K57" i="1"/>
  <c r="E44" i="15" s="1"/>
  <c r="K57" i="4"/>
  <c r="F44" i="15"/>
  <c r="K57" i="5"/>
  <c r="G44" i="15" s="1"/>
  <c r="M44" i="15" s="1"/>
  <c r="K57" i="6"/>
  <c r="H44" i="15"/>
  <c r="I44" i="15"/>
  <c r="K57" i="10"/>
  <c r="J44" i="15"/>
  <c r="K57" i="9"/>
  <c r="K44" i="15"/>
  <c r="K57" i="8"/>
  <c r="L44" i="15"/>
  <c r="K58" i="3"/>
  <c r="C45" i="15"/>
  <c r="D45" i="15"/>
  <c r="K58" i="1"/>
  <c r="E45" i="15"/>
  <c r="K58" i="4"/>
  <c r="F45" i="15" s="1"/>
  <c r="K58" i="5"/>
  <c r="G45" i="15"/>
  <c r="K58" i="6"/>
  <c r="H45" i="15" s="1"/>
  <c r="I45" i="15"/>
  <c r="K58" i="10"/>
  <c r="J45" i="15"/>
  <c r="K58" i="9"/>
  <c r="K45" i="15"/>
  <c r="K58" i="8"/>
  <c r="L45" i="15"/>
  <c r="K59" i="3"/>
  <c r="C46" i="15"/>
  <c r="D46" i="15"/>
  <c r="K59" i="1"/>
  <c r="E46" i="15" s="1"/>
  <c r="K59" i="4"/>
  <c r="F46" i="15"/>
  <c r="K59" i="5"/>
  <c r="G46" i="15" s="1"/>
  <c r="K59" i="6"/>
  <c r="H46" i="15"/>
  <c r="I46" i="15"/>
  <c r="K59" i="10"/>
  <c r="J46" i="15"/>
  <c r="K59" i="9"/>
  <c r="K46" i="15" s="1"/>
  <c r="K59" i="8"/>
  <c r="L46" i="15"/>
  <c r="K60" i="3"/>
  <c r="C47" i="15" s="1"/>
  <c r="D47" i="15"/>
  <c r="K60" i="1"/>
  <c r="E47" i="15"/>
  <c r="K60" i="4"/>
  <c r="F47" i="15"/>
  <c r="K60" i="5"/>
  <c r="G47" i="15"/>
  <c r="K60" i="6"/>
  <c r="H47" i="15" s="1"/>
  <c r="I47" i="15"/>
  <c r="K60" i="10"/>
  <c r="J47" i="15" s="1"/>
  <c r="K60" i="9"/>
  <c r="K47" i="15"/>
  <c r="K60" i="8"/>
  <c r="L47" i="15" s="1"/>
  <c r="K48" i="3"/>
  <c r="C35" i="15"/>
  <c r="D35" i="15"/>
  <c r="K48" i="1"/>
  <c r="E35" i="15"/>
  <c r="K48" i="4"/>
  <c r="F35" i="15"/>
  <c r="K48" i="5"/>
  <c r="G35" i="15" s="1"/>
  <c r="K48" i="6"/>
  <c r="H35" i="15"/>
  <c r="M35" i="15" s="1"/>
  <c r="I35" i="15"/>
  <c r="K48" i="10"/>
  <c r="J35" i="15"/>
  <c r="K35" i="15"/>
  <c r="K48" i="8"/>
  <c r="L35" i="15" s="1"/>
  <c r="C35" i="14"/>
  <c r="D35" i="14"/>
  <c r="E35" i="14"/>
  <c r="F35" i="14"/>
  <c r="G35" i="14"/>
  <c r="H35" i="14"/>
  <c r="I35" i="14"/>
  <c r="J35" i="14"/>
  <c r="K35" i="14"/>
  <c r="L35" i="14"/>
  <c r="M29" i="18"/>
  <c r="M18" i="18"/>
  <c r="M5" i="18"/>
  <c r="L47" i="14"/>
  <c r="K47" i="14"/>
  <c r="J47" i="14"/>
  <c r="I47" i="14"/>
  <c r="H47" i="14"/>
  <c r="G47" i="14"/>
  <c r="F47" i="14"/>
  <c r="E47" i="14"/>
  <c r="D47" i="14"/>
  <c r="C47" i="14"/>
  <c r="L46" i="14"/>
  <c r="K46" i="14"/>
  <c r="J46" i="14"/>
  <c r="I46" i="14"/>
  <c r="H46" i="14"/>
  <c r="G46" i="14"/>
  <c r="F46" i="14"/>
  <c r="E46" i="14"/>
  <c r="C46" i="14"/>
  <c r="D46" i="14"/>
  <c r="M46" i="14"/>
  <c r="L45" i="14"/>
  <c r="K45" i="14"/>
  <c r="J45" i="14"/>
  <c r="I45" i="14"/>
  <c r="H45" i="14"/>
  <c r="G45" i="14"/>
  <c r="F45" i="14"/>
  <c r="E45" i="14"/>
  <c r="D45" i="14"/>
  <c r="C45" i="14"/>
  <c r="L44" i="14"/>
  <c r="K44" i="14"/>
  <c r="J44" i="14"/>
  <c r="I44" i="14"/>
  <c r="H44" i="14"/>
  <c r="G44" i="14"/>
  <c r="F44" i="14"/>
  <c r="E44" i="14"/>
  <c r="C44" i="14"/>
  <c r="D44" i="14"/>
  <c r="L43" i="14"/>
  <c r="K43" i="14"/>
  <c r="J43" i="14"/>
  <c r="I43" i="14"/>
  <c r="H43" i="14"/>
  <c r="G43" i="14"/>
  <c r="F43" i="14"/>
  <c r="M43" i="14" s="1"/>
  <c r="E43" i="14"/>
  <c r="D43" i="14"/>
  <c r="C43" i="14"/>
  <c r="L42" i="14"/>
  <c r="K42" i="14"/>
  <c r="J42" i="14"/>
  <c r="I42" i="14"/>
  <c r="H42" i="14"/>
  <c r="G42" i="14"/>
  <c r="E42" i="14"/>
  <c r="D42" i="14"/>
  <c r="C42" i="14"/>
  <c r="M42" i="14" s="1"/>
  <c r="L41" i="14"/>
  <c r="K41" i="14"/>
  <c r="J41" i="14"/>
  <c r="I41" i="14"/>
  <c r="H41" i="14"/>
  <c r="G41" i="14"/>
  <c r="F41" i="14"/>
  <c r="E41" i="14"/>
  <c r="D41" i="14"/>
  <c r="C41" i="14"/>
  <c r="L40" i="14"/>
  <c r="K40" i="14"/>
  <c r="J40" i="14"/>
  <c r="I40" i="14"/>
  <c r="H40" i="14"/>
  <c r="G40" i="14"/>
  <c r="F40" i="14"/>
  <c r="E40" i="14"/>
  <c r="D40" i="14"/>
  <c r="M40" i="14" s="1"/>
  <c r="C40" i="14"/>
  <c r="L39" i="14"/>
  <c r="K39" i="14"/>
  <c r="J39" i="14"/>
  <c r="I39" i="14"/>
  <c r="H39" i="14"/>
  <c r="G39" i="14"/>
  <c r="F39" i="14"/>
  <c r="E39" i="14"/>
  <c r="D39" i="14"/>
  <c r="C39" i="14"/>
  <c r="N39" i="14" s="1"/>
  <c r="L38" i="14"/>
  <c r="K38" i="14"/>
  <c r="J38" i="14"/>
  <c r="I38" i="14"/>
  <c r="H38" i="14"/>
  <c r="G38" i="14"/>
  <c r="F38" i="14"/>
  <c r="E38" i="14"/>
  <c r="M38" i="14" s="1"/>
  <c r="D38" i="14"/>
  <c r="C38" i="14"/>
  <c r="L37" i="14"/>
  <c r="K37" i="14"/>
  <c r="J37" i="14"/>
  <c r="I37" i="14"/>
  <c r="H37" i="14"/>
  <c r="G37" i="14"/>
  <c r="F37" i="14"/>
  <c r="E37" i="14"/>
  <c r="D37" i="14"/>
  <c r="C37" i="14"/>
  <c r="L36" i="14"/>
  <c r="K36" i="14"/>
  <c r="J36" i="14"/>
  <c r="I36" i="14"/>
  <c r="H36" i="14"/>
  <c r="G36" i="14"/>
  <c r="F36" i="14"/>
  <c r="E36" i="14"/>
  <c r="D36" i="14"/>
  <c r="C36" i="14"/>
  <c r="N36" i="14"/>
  <c r="L31" i="14"/>
  <c r="K31" i="14"/>
  <c r="J31" i="14"/>
  <c r="I31" i="14"/>
  <c r="H31" i="14"/>
  <c r="G31" i="14"/>
  <c r="F31" i="14"/>
  <c r="E31" i="14"/>
  <c r="M31" i="14" s="1"/>
  <c r="D31" i="14"/>
  <c r="C31" i="14"/>
  <c r="L30" i="14"/>
  <c r="K30" i="14"/>
  <c r="J30" i="14"/>
  <c r="I30" i="14"/>
  <c r="H30" i="14"/>
  <c r="G30" i="14"/>
  <c r="F30" i="14"/>
  <c r="E30" i="14"/>
  <c r="D30" i="14"/>
  <c r="M30" i="14" s="1"/>
  <c r="C30" i="14"/>
  <c r="L29" i="14"/>
  <c r="K29" i="14"/>
  <c r="J29" i="14"/>
  <c r="I29" i="14"/>
  <c r="H29" i="14"/>
  <c r="G29" i="14"/>
  <c r="F29" i="14"/>
  <c r="C29" i="14"/>
  <c r="M29" i="14" s="1"/>
  <c r="D29" i="14"/>
  <c r="E29" i="14"/>
  <c r="L28" i="14"/>
  <c r="K28" i="14"/>
  <c r="J28" i="14"/>
  <c r="I28" i="14"/>
  <c r="H28" i="14"/>
  <c r="G28" i="14"/>
  <c r="F28" i="14"/>
  <c r="N28" i="14" s="1"/>
  <c r="E28" i="14"/>
  <c r="D28" i="14"/>
  <c r="C28" i="14"/>
  <c r="M28" i="14"/>
  <c r="L27" i="14"/>
  <c r="K27" i="14"/>
  <c r="J27" i="14"/>
  <c r="I27" i="14"/>
  <c r="H27" i="14"/>
  <c r="G27" i="14"/>
  <c r="F27" i="14"/>
  <c r="E27" i="14"/>
  <c r="N27" i="14" s="1"/>
  <c r="D27" i="14"/>
  <c r="C27" i="14"/>
  <c r="L26" i="14"/>
  <c r="K26" i="14"/>
  <c r="J26" i="14"/>
  <c r="I26" i="14"/>
  <c r="H26" i="14"/>
  <c r="G26" i="14"/>
  <c r="F26" i="14"/>
  <c r="E26" i="14"/>
  <c r="D26" i="14"/>
  <c r="C26" i="14"/>
  <c r="M26" i="14" s="1"/>
  <c r="L25" i="14"/>
  <c r="K25" i="14"/>
  <c r="J25" i="14"/>
  <c r="I25" i="14"/>
  <c r="H25" i="14"/>
  <c r="G25" i="14"/>
  <c r="F25" i="14"/>
  <c r="C25" i="14"/>
  <c r="D25" i="14"/>
  <c r="E25" i="14"/>
  <c r="M25" i="14"/>
  <c r="L24" i="14"/>
  <c r="K24" i="14"/>
  <c r="J24" i="14"/>
  <c r="I24" i="14"/>
  <c r="H24" i="14"/>
  <c r="G24" i="14"/>
  <c r="F24" i="14"/>
  <c r="E24" i="14"/>
  <c r="M24" i="14" s="1"/>
  <c r="D24" i="14"/>
  <c r="C24" i="14"/>
  <c r="L23" i="14"/>
  <c r="K23" i="14"/>
  <c r="J23" i="14"/>
  <c r="I23" i="14"/>
  <c r="H23" i="14"/>
  <c r="G23" i="14"/>
  <c r="F23" i="14"/>
  <c r="E23" i="14"/>
  <c r="D23" i="14"/>
  <c r="N23" i="14" s="1"/>
  <c r="C23" i="14"/>
  <c r="L22" i="14"/>
  <c r="K22" i="14"/>
  <c r="J22" i="14"/>
  <c r="I22" i="14"/>
  <c r="H22" i="14"/>
  <c r="G22" i="14"/>
  <c r="F22" i="14"/>
  <c r="E22" i="14"/>
  <c r="D22" i="14"/>
  <c r="C22" i="14"/>
  <c r="M22" i="14"/>
  <c r="L21" i="14"/>
  <c r="K21" i="14"/>
  <c r="J21" i="14"/>
  <c r="I21" i="14"/>
  <c r="H21" i="14"/>
  <c r="G21" i="14"/>
  <c r="F21" i="14"/>
  <c r="C21" i="14"/>
  <c r="D21" i="14"/>
  <c r="E21" i="14"/>
  <c r="L20" i="14"/>
  <c r="K20" i="14"/>
  <c r="J20" i="14"/>
  <c r="I20" i="14"/>
  <c r="H20" i="14"/>
  <c r="G20" i="14"/>
  <c r="F20" i="14"/>
  <c r="E20" i="14"/>
  <c r="D20" i="14"/>
  <c r="N20" i="14" s="1"/>
  <c r="C20" i="14"/>
  <c r="L19" i="14"/>
  <c r="K19" i="14"/>
  <c r="J19" i="14"/>
  <c r="I19" i="14"/>
  <c r="H19" i="14"/>
  <c r="G19" i="14"/>
  <c r="F19" i="14"/>
  <c r="E19" i="14"/>
  <c r="D19" i="14"/>
  <c r="C19" i="14"/>
  <c r="M19" i="14" s="1"/>
  <c r="L15" i="14"/>
  <c r="K15" i="14"/>
  <c r="J15" i="14"/>
  <c r="I15" i="14"/>
  <c r="H15" i="14"/>
  <c r="G15" i="14"/>
  <c r="F15" i="14"/>
  <c r="E15" i="14"/>
  <c r="D15" i="14"/>
  <c r="L14" i="14"/>
  <c r="K14" i="14"/>
  <c r="J14" i="14"/>
  <c r="I14" i="14"/>
  <c r="H14" i="14"/>
  <c r="G14" i="14"/>
  <c r="F14" i="14"/>
  <c r="E14" i="14"/>
  <c r="C14" i="14"/>
  <c r="D14" i="14"/>
  <c r="L13" i="14"/>
  <c r="K13" i="14"/>
  <c r="J13" i="14"/>
  <c r="I13" i="14"/>
  <c r="H13" i="14"/>
  <c r="G13" i="14"/>
  <c r="F13" i="14"/>
  <c r="C13" i="14"/>
  <c r="D13" i="14"/>
  <c r="E13" i="14"/>
  <c r="N13" i="14" s="1"/>
  <c r="M13" i="14"/>
  <c r="L12" i="14"/>
  <c r="K12" i="14"/>
  <c r="J12" i="14"/>
  <c r="I12" i="14"/>
  <c r="H12" i="14"/>
  <c r="G12" i="14"/>
  <c r="F12" i="14"/>
  <c r="E12" i="14"/>
  <c r="D12" i="14"/>
  <c r="L11" i="14"/>
  <c r="K11" i="14"/>
  <c r="J11" i="14"/>
  <c r="I11" i="14"/>
  <c r="H11" i="14"/>
  <c r="G11" i="14"/>
  <c r="F11" i="14"/>
  <c r="E11" i="14"/>
  <c r="D11" i="14"/>
  <c r="L10" i="14"/>
  <c r="K10" i="14"/>
  <c r="J10" i="14"/>
  <c r="I10" i="14"/>
  <c r="H10" i="14"/>
  <c r="G10" i="14"/>
  <c r="F10" i="14"/>
  <c r="E10" i="14"/>
  <c r="C10" i="14"/>
  <c r="N10" i="14" s="1"/>
  <c r="D10" i="14"/>
  <c r="L9" i="14"/>
  <c r="K9" i="14"/>
  <c r="J9" i="14"/>
  <c r="I9" i="14"/>
  <c r="H9" i="14"/>
  <c r="G9" i="14"/>
  <c r="F9" i="14"/>
  <c r="N9" i="14" s="1"/>
  <c r="C9" i="14"/>
  <c r="D9" i="14"/>
  <c r="E9" i="14"/>
  <c r="M9" i="14"/>
  <c r="L8" i="14"/>
  <c r="K8" i="14"/>
  <c r="J8" i="14"/>
  <c r="I8" i="14"/>
  <c r="H8" i="14"/>
  <c r="G8" i="14"/>
  <c r="F8" i="14"/>
  <c r="E8" i="14"/>
  <c r="D8" i="14"/>
  <c r="L7" i="14"/>
  <c r="K7" i="14"/>
  <c r="J7" i="14"/>
  <c r="I7" i="14"/>
  <c r="H7" i="14"/>
  <c r="G7" i="14"/>
  <c r="F7" i="14"/>
  <c r="E7" i="14"/>
  <c r="D7" i="14"/>
  <c r="L6" i="14"/>
  <c r="K6" i="14"/>
  <c r="J6" i="14"/>
  <c r="I6" i="14"/>
  <c r="H6" i="14"/>
  <c r="G6" i="14"/>
  <c r="F6" i="14"/>
  <c r="E6" i="14"/>
  <c r="C6" i="14"/>
  <c r="N6" i="14" s="1"/>
  <c r="D6" i="14"/>
  <c r="M6" i="14" s="1"/>
  <c r="L5" i="14"/>
  <c r="K5" i="14"/>
  <c r="J5" i="14"/>
  <c r="I5" i="14"/>
  <c r="H5" i="14"/>
  <c r="F5" i="14"/>
  <c r="E5" i="14"/>
  <c r="M5" i="14" s="1"/>
  <c r="C5" i="14"/>
  <c r="D5" i="14"/>
  <c r="L4" i="14"/>
  <c r="K4" i="14"/>
  <c r="J4" i="14"/>
  <c r="I4" i="14"/>
  <c r="H4" i="14"/>
  <c r="G4" i="14"/>
  <c r="F4" i="14"/>
  <c r="E4" i="14"/>
  <c r="D4" i="14"/>
  <c r="M4" i="14" s="1"/>
  <c r="L3" i="14"/>
  <c r="K3" i="14"/>
  <c r="J3" i="14"/>
  <c r="I3" i="14"/>
  <c r="H3" i="14"/>
  <c r="G3" i="14"/>
  <c r="F3" i="14"/>
  <c r="E3" i="14"/>
  <c r="D3" i="14"/>
  <c r="C4" i="14"/>
  <c r="C7" i="14"/>
  <c r="C8" i="14"/>
  <c r="C11" i="14"/>
  <c r="C12" i="14"/>
  <c r="N12" i="14"/>
  <c r="C15" i="14"/>
  <c r="C3" i="14"/>
  <c r="M44" i="14"/>
  <c r="C35" i="11"/>
  <c r="D35" i="11"/>
  <c r="E35" i="11"/>
  <c r="F35" i="11"/>
  <c r="G35" i="11"/>
  <c r="H35" i="11"/>
  <c r="I35" i="11"/>
  <c r="J35" i="11"/>
  <c r="K35" i="11"/>
  <c r="L35" i="11"/>
  <c r="C47" i="11"/>
  <c r="D47" i="11"/>
  <c r="E47" i="11"/>
  <c r="F47" i="11"/>
  <c r="G47" i="11"/>
  <c r="I47" i="11"/>
  <c r="J47" i="11"/>
  <c r="K47" i="11"/>
  <c r="L47" i="11"/>
  <c r="C46" i="11"/>
  <c r="D46" i="11"/>
  <c r="E46" i="11"/>
  <c r="F46" i="11"/>
  <c r="G46" i="11"/>
  <c r="I46" i="11"/>
  <c r="J46" i="11"/>
  <c r="K46" i="11"/>
  <c r="L46" i="11"/>
  <c r="C45" i="11"/>
  <c r="N45" i="11" s="1"/>
  <c r="D45" i="11"/>
  <c r="E45" i="11"/>
  <c r="F45" i="11"/>
  <c r="G45" i="11"/>
  <c r="I45" i="11"/>
  <c r="J45" i="11"/>
  <c r="K45" i="11"/>
  <c r="L45" i="11"/>
  <c r="C44" i="11"/>
  <c r="D44" i="11"/>
  <c r="E44" i="11"/>
  <c r="F44" i="11"/>
  <c r="M44" i="11" s="1"/>
  <c r="G44" i="11"/>
  <c r="I44" i="11"/>
  <c r="J44" i="11"/>
  <c r="K44" i="11"/>
  <c r="L44" i="11"/>
  <c r="C43" i="11"/>
  <c r="D43" i="11"/>
  <c r="E43" i="11"/>
  <c r="M43" i="11" s="1"/>
  <c r="F43" i="11"/>
  <c r="G43" i="11"/>
  <c r="I43" i="11"/>
  <c r="J43" i="11"/>
  <c r="K43" i="11"/>
  <c r="L43" i="11"/>
  <c r="C42" i="11"/>
  <c r="D42" i="11"/>
  <c r="E42" i="11"/>
  <c r="F42" i="11"/>
  <c r="G42" i="11"/>
  <c r="I42" i="11"/>
  <c r="J42" i="11"/>
  <c r="K42" i="11"/>
  <c r="L42" i="11"/>
  <c r="N42" i="11"/>
  <c r="C41" i="11"/>
  <c r="D41" i="11"/>
  <c r="E41" i="11"/>
  <c r="F41" i="11"/>
  <c r="G41" i="11"/>
  <c r="H41" i="11"/>
  <c r="I41" i="11"/>
  <c r="J41" i="11"/>
  <c r="K41" i="11"/>
  <c r="L41" i="11"/>
  <c r="N41" i="11"/>
  <c r="C40" i="11"/>
  <c r="D40" i="11"/>
  <c r="E40" i="11"/>
  <c r="F40" i="11"/>
  <c r="G40" i="11"/>
  <c r="H40" i="11"/>
  <c r="I40" i="11"/>
  <c r="J40" i="11"/>
  <c r="K40" i="11"/>
  <c r="L40" i="11"/>
  <c r="C39" i="11"/>
  <c r="D39" i="11"/>
  <c r="N39" i="11" s="1"/>
  <c r="E39" i="11"/>
  <c r="F39" i="11"/>
  <c r="G39" i="11"/>
  <c r="H39" i="11"/>
  <c r="I39" i="11"/>
  <c r="J39" i="11"/>
  <c r="K39" i="11"/>
  <c r="L39" i="11"/>
  <c r="C38" i="11"/>
  <c r="D38" i="11"/>
  <c r="E38" i="11"/>
  <c r="F38" i="11"/>
  <c r="G38" i="11"/>
  <c r="H38" i="11"/>
  <c r="I38" i="11"/>
  <c r="J38" i="11"/>
  <c r="K38" i="11"/>
  <c r="L38" i="11"/>
  <c r="N38" i="11"/>
  <c r="C37" i="11"/>
  <c r="D37" i="11"/>
  <c r="E37" i="11"/>
  <c r="F37" i="11"/>
  <c r="G37" i="11"/>
  <c r="H37" i="11"/>
  <c r="I37" i="11"/>
  <c r="J37" i="11"/>
  <c r="K37" i="11"/>
  <c r="L37" i="11"/>
  <c r="N37" i="11"/>
  <c r="C36" i="11"/>
  <c r="D36" i="11"/>
  <c r="E36" i="11"/>
  <c r="F36" i="11"/>
  <c r="G36" i="11"/>
  <c r="H36" i="11"/>
  <c r="I36" i="11"/>
  <c r="J36" i="11"/>
  <c r="K36" i="11"/>
  <c r="L36" i="11"/>
  <c r="C19" i="11"/>
  <c r="D19" i="11"/>
  <c r="N19" i="11" s="1"/>
  <c r="E19" i="11"/>
  <c r="F19" i="11"/>
  <c r="G19" i="11"/>
  <c r="H19" i="11"/>
  <c r="I19" i="11"/>
  <c r="J19" i="11"/>
  <c r="K19" i="11"/>
  <c r="L19" i="11"/>
  <c r="C31" i="11"/>
  <c r="D31" i="11"/>
  <c r="E31" i="11"/>
  <c r="N31" i="11" s="1"/>
  <c r="G31" i="11"/>
  <c r="H31" i="11"/>
  <c r="I31" i="11"/>
  <c r="J31" i="11"/>
  <c r="K31" i="11"/>
  <c r="L31" i="11"/>
  <c r="C30" i="11"/>
  <c r="D30" i="11"/>
  <c r="E30" i="11"/>
  <c r="G30" i="11"/>
  <c r="H30" i="11"/>
  <c r="I30" i="11"/>
  <c r="J30" i="11"/>
  <c r="K30" i="11"/>
  <c r="L30" i="11"/>
  <c r="C29" i="11"/>
  <c r="D29" i="11"/>
  <c r="E29" i="11"/>
  <c r="G29" i="11"/>
  <c r="H29" i="11"/>
  <c r="I29" i="11"/>
  <c r="J29" i="11"/>
  <c r="K29" i="11"/>
  <c r="L29" i="11"/>
  <c r="C28" i="11"/>
  <c r="D28" i="11"/>
  <c r="E28" i="11"/>
  <c r="G28" i="11"/>
  <c r="H28" i="11"/>
  <c r="I28" i="11"/>
  <c r="J28" i="11"/>
  <c r="K28" i="11"/>
  <c r="L28" i="11"/>
  <c r="N28" i="11"/>
  <c r="C27" i="11"/>
  <c r="M27" i="11" s="1"/>
  <c r="D27" i="11"/>
  <c r="E27" i="11"/>
  <c r="G27" i="11"/>
  <c r="H27" i="11"/>
  <c r="I27" i="11"/>
  <c r="J27" i="11"/>
  <c r="K27" i="11"/>
  <c r="L27" i="11"/>
  <c r="N27" i="11"/>
  <c r="C26" i="11"/>
  <c r="D26" i="11"/>
  <c r="E26" i="11"/>
  <c r="G26" i="11"/>
  <c r="H26" i="11"/>
  <c r="I26" i="11"/>
  <c r="J26" i="11"/>
  <c r="K26" i="11"/>
  <c r="L26" i="11"/>
  <c r="C25" i="11"/>
  <c r="D25" i="11"/>
  <c r="E25" i="11"/>
  <c r="G25" i="11"/>
  <c r="H25" i="11"/>
  <c r="I25" i="11"/>
  <c r="J25" i="11"/>
  <c r="K25" i="11"/>
  <c r="L25" i="11"/>
  <c r="C24" i="11"/>
  <c r="M24" i="11" s="1"/>
  <c r="D24" i="11"/>
  <c r="E24" i="11"/>
  <c r="F24" i="11"/>
  <c r="G24" i="11"/>
  <c r="H24" i="11"/>
  <c r="I24" i="11"/>
  <c r="J24" i="11"/>
  <c r="K24" i="11"/>
  <c r="L24" i="11"/>
  <c r="C23" i="11"/>
  <c r="D23" i="11"/>
  <c r="E23" i="11"/>
  <c r="F23" i="11"/>
  <c r="G23" i="11"/>
  <c r="H23" i="11"/>
  <c r="I23" i="11"/>
  <c r="J23" i="11"/>
  <c r="K23" i="11"/>
  <c r="L23" i="11"/>
  <c r="N23" i="11"/>
  <c r="C22" i="11"/>
  <c r="D22" i="11"/>
  <c r="E22" i="11"/>
  <c r="F22" i="11"/>
  <c r="M22" i="11" s="1"/>
  <c r="G22" i="11"/>
  <c r="H22" i="11"/>
  <c r="I22" i="11"/>
  <c r="J22" i="11"/>
  <c r="K22" i="11"/>
  <c r="L22" i="11"/>
  <c r="C21" i="11"/>
  <c r="D21" i="11"/>
  <c r="M21" i="11" s="1"/>
  <c r="E21" i="11"/>
  <c r="F21" i="11"/>
  <c r="G21" i="11"/>
  <c r="H21" i="11"/>
  <c r="I21" i="11"/>
  <c r="J21" i="11"/>
  <c r="K21" i="11"/>
  <c r="L21" i="11"/>
  <c r="C20" i="11"/>
  <c r="D20" i="11"/>
  <c r="E20" i="11"/>
  <c r="F20" i="11"/>
  <c r="G20" i="11"/>
  <c r="H20" i="11"/>
  <c r="I20" i="11"/>
  <c r="J20" i="11"/>
  <c r="K20" i="11"/>
  <c r="L20" i="11"/>
  <c r="N20" i="11"/>
  <c r="C4" i="11"/>
  <c r="M4" i="11" s="1"/>
  <c r="D4" i="11"/>
  <c r="E4" i="11"/>
  <c r="F4" i="11"/>
  <c r="G4" i="11"/>
  <c r="I4" i="11"/>
  <c r="J4" i="11"/>
  <c r="K4" i="11"/>
  <c r="L4" i="11"/>
  <c r="C5" i="11"/>
  <c r="D5" i="11"/>
  <c r="E5" i="11"/>
  <c r="F5" i="11"/>
  <c r="G5" i="11"/>
  <c r="I5" i="11"/>
  <c r="J5" i="11"/>
  <c r="K5" i="11"/>
  <c r="L5" i="11"/>
  <c r="C6" i="11"/>
  <c r="D6" i="11"/>
  <c r="E6" i="11"/>
  <c r="F6" i="11"/>
  <c r="G6" i="11"/>
  <c r="I6" i="11"/>
  <c r="J6" i="11"/>
  <c r="K6" i="11"/>
  <c r="L6" i="11"/>
  <c r="C7" i="11"/>
  <c r="M7" i="11" s="1"/>
  <c r="D7" i="11"/>
  <c r="E7" i="11"/>
  <c r="F7" i="11"/>
  <c r="G7" i="11"/>
  <c r="I7" i="11"/>
  <c r="J7" i="11"/>
  <c r="K7" i="11"/>
  <c r="L7" i="11"/>
  <c r="C8" i="11"/>
  <c r="D8" i="11"/>
  <c r="E8" i="11"/>
  <c r="N8" i="11" s="1"/>
  <c r="F8" i="11"/>
  <c r="G8" i="11"/>
  <c r="I8" i="11"/>
  <c r="J8" i="11"/>
  <c r="K8" i="11"/>
  <c r="L8" i="11"/>
  <c r="C9" i="11"/>
  <c r="D9" i="11"/>
  <c r="E9" i="11"/>
  <c r="F9" i="11"/>
  <c r="G9" i="11"/>
  <c r="H9" i="11"/>
  <c r="I9" i="11"/>
  <c r="J9" i="11"/>
  <c r="K9" i="11"/>
  <c r="L9" i="11"/>
  <c r="C10" i="11"/>
  <c r="D10" i="11"/>
  <c r="N10" i="11" s="1"/>
  <c r="E10" i="11"/>
  <c r="G10" i="11"/>
  <c r="I10" i="11"/>
  <c r="J10" i="11"/>
  <c r="K10" i="11"/>
  <c r="L10" i="11"/>
  <c r="C11" i="11"/>
  <c r="D11" i="11"/>
  <c r="E11" i="11"/>
  <c r="G11" i="11"/>
  <c r="I11" i="11"/>
  <c r="J11" i="11"/>
  <c r="K11" i="11"/>
  <c r="L11" i="11"/>
  <c r="N11" i="11"/>
  <c r="C12" i="11"/>
  <c r="D12" i="11"/>
  <c r="E12" i="11"/>
  <c r="G12" i="11"/>
  <c r="I12" i="11"/>
  <c r="J12" i="11"/>
  <c r="K12" i="11"/>
  <c r="L12" i="11"/>
  <c r="C13" i="11"/>
  <c r="D13" i="11"/>
  <c r="E13" i="11"/>
  <c r="G13" i="11"/>
  <c r="I13" i="11"/>
  <c r="J13" i="11"/>
  <c r="K13" i="11"/>
  <c r="L13" i="11"/>
  <c r="C14" i="11"/>
  <c r="M14" i="11" s="1"/>
  <c r="D14" i="11"/>
  <c r="E14" i="11"/>
  <c r="G14" i="11"/>
  <c r="I14" i="11"/>
  <c r="J14" i="11"/>
  <c r="K14" i="11"/>
  <c r="L14" i="11"/>
  <c r="N14" i="11"/>
  <c r="C15" i="11"/>
  <c r="D15" i="11"/>
  <c r="E15" i="11"/>
  <c r="G15" i="11"/>
  <c r="M15" i="11" s="1"/>
  <c r="I15" i="11"/>
  <c r="J15" i="11"/>
  <c r="K15" i="11"/>
  <c r="L15" i="11"/>
  <c r="M3" i="11"/>
  <c r="M4" i="15"/>
  <c r="N4" i="15"/>
  <c r="M8" i="15"/>
  <c r="M30" i="15"/>
  <c r="M19" i="15"/>
  <c r="N19" i="15"/>
  <c r="N39" i="15"/>
  <c r="N4" i="14"/>
  <c r="N43" i="14"/>
  <c r="M27" i="15"/>
  <c r="M20" i="15"/>
  <c r="N12" i="26"/>
  <c r="M12" i="26"/>
  <c r="M13" i="26"/>
  <c r="M41" i="30"/>
  <c r="N41" i="30"/>
  <c r="N43" i="30"/>
  <c r="M43" i="30"/>
  <c r="M14" i="14"/>
  <c r="M11" i="14"/>
  <c r="N29" i="14"/>
  <c r="M39" i="14"/>
  <c r="N8" i="18"/>
  <c r="M8" i="18"/>
  <c r="N16" i="18"/>
  <c r="M6" i="11"/>
  <c r="N4" i="11"/>
  <c r="N26" i="11"/>
  <c r="N29" i="11"/>
  <c r="N43" i="11"/>
  <c r="N47" i="11"/>
  <c r="M12" i="14"/>
  <c r="M23" i="14"/>
  <c r="M27" i="14"/>
  <c r="N42" i="14"/>
  <c r="N46" i="14"/>
  <c r="M26" i="15"/>
  <c r="M14" i="18"/>
  <c r="M26" i="18"/>
  <c r="N44" i="15"/>
  <c r="N15" i="15"/>
  <c r="M15" i="15"/>
  <c r="N13" i="15"/>
  <c r="N11" i="15"/>
  <c r="N5" i="15"/>
  <c r="N7" i="18"/>
  <c r="M7" i="18"/>
  <c r="N4" i="18"/>
  <c r="M4" i="18"/>
  <c r="M17" i="18"/>
  <c r="N17" i="18"/>
  <c r="N24" i="18"/>
  <c r="M24" i="18"/>
  <c r="N29" i="18"/>
  <c r="N6" i="19"/>
  <c r="M6" i="19"/>
  <c r="N8" i="19"/>
  <c r="M8" i="19"/>
  <c r="M13" i="19"/>
  <c r="N15" i="19"/>
  <c r="M15" i="19"/>
  <c r="N17" i="19"/>
  <c r="M17" i="19"/>
  <c r="N19" i="19"/>
  <c r="M19" i="19"/>
  <c r="M24" i="19"/>
  <c r="N26" i="19"/>
  <c r="M26" i="19"/>
  <c r="N28" i="19"/>
  <c r="M28" i="19"/>
  <c r="M4" i="20"/>
  <c r="M8" i="20"/>
  <c r="M15" i="20"/>
  <c r="M19" i="20"/>
  <c r="N26" i="20"/>
  <c r="N34" i="14"/>
  <c r="M34" i="14"/>
  <c r="N35" i="25"/>
  <c r="M35" i="25"/>
  <c r="N37" i="25"/>
  <c r="M37" i="25"/>
  <c r="N39" i="25"/>
  <c r="M39" i="25"/>
  <c r="N41" i="25"/>
  <c r="M41" i="25"/>
  <c r="N43" i="25"/>
  <c r="M43" i="25"/>
  <c r="N13" i="26"/>
  <c r="M15" i="26"/>
  <c r="N4" i="28"/>
  <c r="M6" i="28"/>
  <c r="N6" i="28"/>
  <c r="M15" i="28"/>
  <c r="N15" i="28"/>
  <c r="N17" i="28"/>
  <c r="M17" i="28"/>
  <c r="M44" i="30"/>
  <c r="N45" i="14"/>
  <c r="M45" i="14"/>
  <c r="N47" i="14"/>
  <c r="M47" i="14"/>
  <c r="N46" i="15"/>
  <c r="M3" i="15"/>
  <c r="N31" i="15"/>
  <c r="M31" i="15"/>
  <c r="N29" i="15"/>
  <c r="M28" i="15"/>
  <c r="N28" i="15"/>
  <c r="N21" i="15"/>
  <c r="M23" i="18"/>
  <c r="N25" i="20"/>
  <c r="M25" i="20"/>
  <c r="N28" i="20"/>
  <c r="M28" i="20"/>
  <c r="M2" i="19"/>
  <c r="N2" i="19"/>
  <c r="N2" i="27"/>
  <c r="M2" i="27"/>
  <c r="M26" i="30"/>
  <c r="M34" i="30"/>
  <c r="N34" i="30"/>
  <c r="M20" i="11"/>
  <c r="M23" i="11"/>
  <c r="M10" i="14"/>
  <c r="M15" i="14"/>
  <c r="M7" i="14"/>
  <c r="N19" i="14"/>
  <c r="N25" i="14"/>
  <c r="N31" i="14"/>
  <c r="N41" i="14"/>
  <c r="M41" i="14"/>
  <c r="M35" i="14"/>
  <c r="N35" i="14"/>
  <c r="N27" i="15"/>
  <c r="N28" i="18"/>
  <c r="M28" i="18"/>
  <c r="M6" i="20"/>
  <c r="M17" i="20"/>
  <c r="N27" i="20"/>
  <c r="N61" i="25"/>
  <c r="M61" i="25"/>
  <c r="I29" i="25"/>
  <c r="I30" i="25"/>
  <c r="E27" i="25"/>
  <c r="N12" i="25"/>
  <c r="M12" i="25"/>
  <c r="L26" i="25"/>
  <c r="L25" i="25"/>
  <c r="D26" i="25"/>
  <c r="F26" i="25"/>
  <c r="H26" i="25"/>
  <c r="J26" i="25"/>
  <c r="D25" i="25"/>
  <c r="F25" i="25"/>
  <c r="H25" i="25"/>
  <c r="J25" i="25"/>
  <c r="N25" i="25"/>
  <c r="N10" i="25"/>
  <c r="M10" i="25"/>
  <c r="D20" i="25"/>
  <c r="N5" i="25"/>
  <c r="J31" i="25"/>
  <c r="J32" i="25"/>
  <c r="J30" i="25"/>
  <c r="G31" i="25"/>
  <c r="G30" i="25"/>
  <c r="G32" i="25"/>
  <c r="N15" i="25"/>
  <c r="N2" i="25"/>
  <c r="M2" i="25"/>
  <c r="M8" i="30"/>
  <c r="N12" i="30"/>
  <c r="M14" i="30"/>
  <c r="N14" i="30"/>
  <c r="M23" i="30"/>
  <c r="N23" i="30"/>
  <c r="N25" i="30"/>
  <c r="M25" i="30"/>
  <c r="M30" i="30"/>
  <c r="M11" i="11"/>
  <c r="M28" i="11"/>
  <c r="M19" i="11"/>
  <c r="N35" i="11"/>
  <c r="M35" i="11"/>
  <c r="N7" i="14"/>
  <c r="N11" i="14"/>
  <c r="N15" i="14"/>
  <c r="N22" i="14"/>
  <c r="N26" i="14"/>
  <c r="N30" i="14"/>
  <c r="M5" i="15"/>
  <c r="M46" i="15"/>
  <c r="M13" i="18"/>
  <c r="M25" i="18"/>
  <c r="N35" i="15"/>
  <c r="M45" i="15"/>
  <c r="N42" i="15"/>
  <c r="M42" i="15"/>
  <c r="N6" i="15"/>
  <c r="N25" i="15"/>
  <c r="M24" i="15"/>
  <c r="N24" i="15"/>
  <c r="M23" i="15"/>
  <c r="N3" i="18"/>
  <c r="M3" i="18"/>
  <c r="M15" i="18"/>
  <c r="M27" i="18"/>
  <c r="N3" i="20"/>
  <c r="N7" i="20"/>
  <c r="N14" i="20"/>
  <c r="N18" i="20"/>
  <c r="N3" i="22"/>
  <c r="N8" i="22"/>
  <c r="N19" i="22"/>
  <c r="N2" i="11"/>
  <c r="N18" i="11"/>
  <c r="M18" i="11"/>
  <c r="N2" i="18"/>
  <c r="N48" i="25"/>
  <c r="M48" i="25"/>
  <c r="N53" i="25"/>
  <c r="M53" i="25"/>
  <c r="G28" i="25"/>
  <c r="M13" i="25"/>
  <c r="M18" i="28"/>
  <c r="N24" i="28"/>
  <c r="M26" i="28"/>
  <c r="N26" i="28"/>
  <c r="M5" i="30"/>
  <c r="N5" i="30"/>
  <c r="N7" i="30"/>
  <c r="M7" i="30"/>
  <c r="M12" i="30"/>
  <c r="M12" i="18"/>
  <c r="N12" i="18"/>
  <c r="N36" i="25"/>
  <c r="M36" i="25"/>
  <c r="N38" i="25"/>
  <c r="M38" i="25"/>
  <c r="N40" i="25"/>
  <c r="M40" i="25"/>
  <c r="N42" i="25"/>
  <c r="M42" i="25"/>
  <c r="N44" i="25"/>
  <c r="M44" i="25"/>
  <c r="N47" i="25"/>
  <c r="M47" i="25"/>
  <c r="N54" i="25"/>
  <c r="M54" i="25"/>
  <c r="M57" i="25"/>
  <c r="N62" i="25"/>
  <c r="M62" i="25"/>
  <c r="M5" i="26"/>
  <c r="M25" i="26"/>
  <c r="M8" i="28"/>
  <c r="N14" i="28"/>
  <c r="M16" i="28"/>
  <c r="N16" i="28"/>
  <c r="M28" i="28"/>
  <c r="N4" i="30"/>
  <c r="M6" i="30"/>
  <c r="N6" i="30"/>
  <c r="M18" i="30"/>
  <c r="N22" i="30"/>
  <c r="M24" i="30"/>
  <c r="N24" i="30"/>
  <c r="M36" i="30"/>
  <c r="N40" i="30"/>
  <c r="M42" i="30"/>
  <c r="N42" i="30"/>
  <c r="N7" i="22"/>
  <c r="M7" i="22"/>
  <c r="N9" i="22"/>
  <c r="M9" i="22"/>
  <c r="N14" i="22"/>
  <c r="M14" i="22"/>
  <c r="N16" i="22"/>
  <c r="M16" i="22"/>
  <c r="N18" i="22"/>
  <c r="M18" i="22"/>
  <c r="N23" i="22"/>
  <c r="M23" i="22"/>
  <c r="N25" i="22"/>
  <c r="M25" i="22"/>
  <c r="N27" i="22"/>
  <c r="M27" i="22"/>
  <c r="N29" i="22"/>
  <c r="M29" i="22"/>
  <c r="N3" i="11"/>
  <c r="N2" i="14"/>
  <c r="M2" i="14"/>
  <c r="N18" i="14"/>
  <c r="M18" i="14"/>
  <c r="M12" i="19"/>
  <c r="M12" i="22"/>
  <c r="G29" i="25"/>
  <c r="N14" i="25"/>
  <c r="M14" i="25"/>
  <c r="E28" i="25"/>
  <c r="I24" i="25"/>
  <c r="I23" i="25"/>
  <c r="N8" i="25"/>
  <c r="M8" i="25"/>
  <c r="I19" i="25"/>
  <c r="I20" i="25"/>
  <c r="F19" i="25"/>
  <c r="N4" i="25"/>
  <c r="M4" i="25"/>
  <c r="M2" i="26"/>
  <c r="M3" i="26"/>
  <c r="N22" i="26"/>
  <c r="M22" i="26"/>
  <c r="M23" i="26"/>
  <c r="M5" i="28"/>
  <c r="N5" i="28"/>
  <c r="N7" i="28"/>
  <c r="M7" i="28"/>
  <c r="M14" i="28"/>
  <c r="M25" i="28"/>
  <c r="N25" i="28"/>
  <c r="N27" i="28"/>
  <c r="M27" i="28"/>
  <c r="M4" i="30"/>
  <c r="M13" i="30"/>
  <c r="N13" i="30"/>
  <c r="N15" i="30"/>
  <c r="M15" i="30"/>
  <c r="M22" i="30"/>
  <c r="M31" i="30"/>
  <c r="N31" i="30"/>
  <c r="N35" i="30"/>
  <c r="M35" i="30"/>
  <c r="M40" i="30"/>
  <c r="N46" i="25"/>
  <c r="N52" i="25"/>
  <c r="N60" i="25"/>
  <c r="N64" i="25"/>
  <c r="K29" i="25"/>
  <c r="K30" i="25"/>
  <c r="C29" i="25"/>
  <c r="C30" i="25"/>
  <c r="H28" i="25"/>
  <c r="G27" i="25"/>
  <c r="M25" i="25"/>
  <c r="K24" i="25"/>
  <c r="K23" i="25"/>
  <c r="K32" i="25"/>
  <c r="C24" i="25"/>
  <c r="M24" i="25" s="1"/>
  <c r="C23" i="25"/>
  <c r="H22" i="25"/>
  <c r="H21" i="25"/>
  <c r="M9" i="26"/>
  <c r="M19" i="26"/>
  <c r="M29" i="26"/>
  <c r="N3" i="28"/>
  <c r="M3" i="28"/>
  <c r="M9" i="28"/>
  <c r="N9" i="28"/>
  <c r="N13" i="28"/>
  <c r="M13" i="28"/>
  <c r="M19" i="28"/>
  <c r="N19" i="28"/>
  <c r="N23" i="28"/>
  <c r="M23" i="28"/>
  <c r="M29" i="28"/>
  <c r="N29" i="28"/>
  <c r="N3" i="30"/>
  <c r="M3" i="30"/>
  <c r="M9" i="30"/>
  <c r="N9" i="30"/>
  <c r="N11" i="30"/>
  <c r="M11" i="30"/>
  <c r="M19" i="30"/>
  <c r="N19" i="30"/>
  <c r="N21" i="30"/>
  <c r="M21" i="30"/>
  <c r="M27" i="30"/>
  <c r="N27" i="30"/>
  <c r="N29" i="30"/>
  <c r="M29" i="30"/>
  <c r="M37" i="30"/>
  <c r="N37" i="30"/>
  <c r="N39" i="30"/>
  <c r="M39" i="30"/>
  <c r="M45" i="30"/>
  <c r="N45" i="30"/>
  <c r="N47" i="30"/>
  <c r="M47" i="30"/>
  <c r="N51" i="25"/>
  <c r="N55" i="25"/>
  <c r="N59" i="25"/>
  <c r="N63" i="25"/>
  <c r="J22" i="25"/>
  <c r="J21" i="25"/>
  <c r="N6" i="26"/>
  <c r="M7" i="26"/>
  <c r="N16" i="26"/>
  <c r="M17" i="26"/>
  <c r="N26" i="26"/>
  <c r="M27" i="26"/>
  <c r="M2" i="28"/>
  <c r="M12" i="28"/>
  <c r="N12" i="28"/>
  <c r="M22" i="28"/>
  <c r="N22" i="28"/>
  <c r="M2" i="30"/>
  <c r="N2" i="30"/>
  <c r="M10" i="30"/>
  <c r="N10" i="30"/>
  <c r="M20" i="30"/>
  <c r="N20" i="30"/>
  <c r="M28" i="30"/>
  <c r="N28" i="30"/>
  <c r="M38" i="30"/>
  <c r="N38" i="30"/>
  <c r="M46" i="30"/>
  <c r="N46" i="30"/>
  <c r="G24" i="25"/>
  <c r="G23" i="25"/>
  <c r="F22" i="25"/>
  <c r="D22" i="25"/>
  <c r="L22" i="25"/>
  <c r="N22" i="25"/>
  <c r="F21" i="25"/>
  <c r="N21" i="25" s="1"/>
  <c r="E19" i="25"/>
  <c r="E20" i="25"/>
  <c r="M20" i="25" s="1"/>
  <c r="I32" i="25"/>
  <c r="M3" i="27"/>
  <c r="N3" i="27"/>
  <c r="N4" i="27"/>
  <c r="M7" i="27"/>
  <c r="N7" i="27"/>
  <c r="N8" i="27"/>
  <c r="M13" i="27"/>
  <c r="N13" i="27"/>
  <c r="N14" i="27"/>
  <c r="M17" i="27"/>
  <c r="N17" i="27"/>
  <c r="N18" i="27"/>
  <c r="M23" i="27"/>
  <c r="N23" i="27"/>
  <c r="N24" i="27"/>
  <c r="M27" i="27"/>
  <c r="N27" i="27"/>
  <c r="N28" i="27"/>
  <c r="E24" i="25"/>
  <c r="E23" i="25"/>
  <c r="L21" i="25"/>
  <c r="D21" i="25"/>
  <c r="M21" i="25"/>
  <c r="K31" i="25"/>
  <c r="C32" i="25"/>
  <c r="C31" i="25"/>
  <c r="F32" i="25"/>
  <c r="N2" i="26"/>
  <c r="M4" i="26"/>
  <c r="N4" i="26"/>
  <c r="N5" i="26"/>
  <c r="M8" i="26"/>
  <c r="N8" i="26"/>
  <c r="N9" i="26"/>
  <c r="M14" i="26"/>
  <c r="N14" i="26"/>
  <c r="N15" i="26"/>
  <c r="M18" i="26"/>
  <c r="N18" i="26"/>
  <c r="N19" i="26"/>
  <c r="M24" i="26"/>
  <c r="N24" i="26"/>
  <c r="N25" i="26"/>
  <c r="M28" i="26"/>
  <c r="N28" i="26"/>
  <c r="N29" i="26"/>
  <c r="M6" i="27"/>
  <c r="M12" i="27"/>
  <c r="M16" i="27"/>
  <c r="M22" i="27"/>
  <c r="M26" i="27"/>
  <c r="K26" i="3"/>
  <c r="C18" i="15" s="1"/>
  <c r="N20" i="25"/>
  <c r="Q2" i="36" l="1"/>
  <c r="Q2" i="41"/>
  <c r="Q2" i="42"/>
  <c r="Q2" i="43"/>
  <c r="Q2" i="39"/>
  <c r="Q2" i="40"/>
  <c r="Q7" i="39"/>
  <c r="Q7" i="40"/>
  <c r="Q8" i="42"/>
  <c r="Q4" i="43"/>
  <c r="Q5" i="36"/>
  <c r="Q4" i="39"/>
  <c r="Q4" i="40"/>
  <c r="Q5" i="41"/>
  <c r="Q5" i="42"/>
  <c r="Q5" i="43"/>
  <c r="E13" i="34"/>
  <c r="E14" i="34"/>
  <c r="N27" i="25"/>
  <c r="N9" i="11"/>
  <c r="M9" i="11"/>
  <c r="N24" i="25"/>
  <c r="N45" i="25"/>
  <c r="M45" i="11"/>
  <c r="N24" i="11"/>
  <c r="N12" i="15"/>
  <c r="N38" i="15"/>
  <c r="N4" i="19"/>
  <c r="N38" i="14"/>
  <c r="N44" i="11"/>
  <c r="N15" i="11"/>
  <c r="N13" i="11"/>
  <c r="N6" i="11"/>
  <c r="M5" i="11"/>
  <c r="N22" i="11"/>
  <c r="M36" i="11"/>
  <c r="M40" i="11"/>
  <c r="M47" i="15"/>
  <c r="N47" i="15"/>
  <c r="N30" i="15"/>
  <c r="M5" i="20"/>
  <c r="N5" i="20"/>
  <c r="M25" i="11"/>
  <c r="N25" i="11"/>
  <c r="N30" i="11"/>
  <c r="M30" i="11"/>
  <c r="M39" i="11"/>
  <c r="M40" i="15"/>
  <c r="N40" i="15"/>
  <c r="M3" i="19"/>
  <c r="N3" i="19"/>
  <c r="N26" i="25"/>
  <c r="M58" i="25"/>
  <c r="N14" i="15"/>
  <c r="M8" i="11"/>
  <c r="N21" i="11"/>
  <c r="M38" i="11"/>
  <c r="M42" i="11"/>
  <c r="M46" i="11"/>
  <c r="N46" i="11"/>
  <c r="N5" i="14"/>
  <c r="M8" i="14"/>
  <c r="N8" i="14"/>
  <c r="N3" i="14"/>
  <c r="M3" i="14"/>
  <c r="M37" i="14"/>
  <c r="N37" i="14"/>
  <c r="N45" i="15"/>
  <c r="M41" i="15"/>
  <c r="N37" i="15"/>
  <c r="M22" i="15"/>
  <c r="N22" i="15"/>
  <c r="N20" i="15"/>
  <c r="N14" i="18"/>
  <c r="M19" i="18"/>
  <c r="N25" i="18"/>
  <c r="M34" i="11"/>
  <c r="N34" i="11"/>
  <c r="N7" i="11"/>
  <c r="N43" i="15"/>
  <c r="N32" i="25"/>
  <c r="N9" i="15"/>
  <c r="N10" i="15"/>
  <c r="M13" i="11"/>
  <c r="N12" i="11"/>
  <c r="M12" i="11"/>
  <c r="M10" i="11"/>
  <c r="N5" i="11"/>
  <c r="M26" i="11"/>
  <c r="M29" i="11"/>
  <c r="M31" i="11"/>
  <c r="N36" i="11"/>
  <c r="M37" i="11"/>
  <c r="N40" i="11"/>
  <c r="M41" i="11"/>
  <c r="M47" i="11"/>
  <c r="N24" i="14"/>
  <c r="N14" i="14"/>
  <c r="M20" i="14"/>
  <c r="M21" i="14"/>
  <c r="N21" i="14"/>
  <c r="M36" i="14"/>
  <c r="N40" i="14"/>
  <c r="N44" i="14"/>
  <c r="M36" i="15"/>
  <c r="N6" i="22"/>
  <c r="M6" i="22"/>
  <c r="N9" i="18"/>
  <c r="N15" i="18"/>
  <c r="N19" i="18"/>
  <c r="N27" i="18"/>
  <c r="M9" i="19"/>
  <c r="M14" i="19"/>
  <c r="N14" i="19"/>
  <c r="N13" i="20"/>
  <c r="M18" i="20"/>
  <c r="M23" i="20"/>
  <c r="N23" i="20"/>
  <c r="M24" i="22"/>
  <c r="M26" i="22"/>
  <c r="N26" i="22"/>
  <c r="M2" i="22"/>
  <c r="M56" i="25"/>
  <c r="M60" i="25"/>
  <c r="N5" i="18"/>
  <c r="N18" i="18"/>
  <c r="M27" i="19"/>
  <c r="N27" i="19"/>
  <c r="M9" i="20"/>
  <c r="N9" i="20"/>
  <c r="M29" i="15"/>
  <c r="M25" i="15"/>
  <c r="M21" i="15"/>
  <c r="M55" i="25"/>
  <c r="N7" i="15"/>
  <c r="N6" i="18"/>
  <c r="N23" i="18"/>
  <c r="M5" i="19"/>
  <c r="N5" i="19"/>
  <c r="N6" i="20"/>
  <c r="M14" i="20"/>
  <c r="M16" i="20"/>
  <c r="N16" i="20"/>
  <c r="M8" i="22"/>
  <c r="M15" i="22"/>
  <c r="N15" i="22"/>
  <c r="M19" i="22"/>
  <c r="M28" i="22"/>
  <c r="N28" i="22"/>
  <c r="M46" i="25"/>
  <c r="M52" i="25"/>
  <c r="M63" i="25"/>
  <c r="L30" i="25"/>
  <c r="D30" i="25"/>
  <c r="M30" i="25" s="1"/>
  <c r="J29" i="25"/>
  <c r="N29" i="25" s="1"/>
  <c r="C28" i="25"/>
  <c r="K27" i="25"/>
  <c r="M27" i="25" s="1"/>
  <c r="M5" i="25"/>
  <c r="H31" i="25"/>
  <c r="G14" i="31"/>
  <c r="G13" i="31"/>
  <c r="J13" i="31"/>
  <c r="J14" i="31"/>
  <c r="N9" i="19"/>
  <c r="N22" i="19"/>
  <c r="L23" i="25"/>
  <c r="M23" i="25" s="1"/>
  <c r="G19" i="25"/>
  <c r="N19" i="25" s="1"/>
  <c r="F31" i="25"/>
  <c r="C14" i="31"/>
  <c r="C13" i="31"/>
  <c r="H14" i="31"/>
  <c r="H13" i="31"/>
  <c r="K13" i="31"/>
  <c r="K14" i="31"/>
  <c r="P12" i="33"/>
  <c r="P13" i="33"/>
  <c r="J18" i="25"/>
  <c r="L14" i="31"/>
  <c r="L13" i="31"/>
  <c r="N2" i="15"/>
  <c r="M2" i="15"/>
  <c r="N34" i="15"/>
  <c r="M34" i="15"/>
  <c r="Q13" i="33"/>
  <c r="Q12" i="33"/>
  <c r="M6" i="26"/>
  <c r="B13" i="31"/>
  <c r="B14" i="31"/>
  <c r="F13" i="31"/>
  <c r="F14" i="31"/>
  <c r="N18" i="15"/>
  <c r="M18" i="15"/>
  <c r="AO26" i="14"/>
  <c r="AN2" i="11"/>
  <c r="AN14" i="11"/>
  <c r="AP28" i="11"/>
  <c r="AV28" i="11"/>
  <c r="S14" i="32"/>
  <c r="D14" i="31"/>
  <c r="W13" i="32"/>
  <c r="O12" i="33"/>
  <c r="M19" i="25" l="1"/>
  <c r="N18" i="25"/>
  <c r="M18" i="25"/>
  <c r="M29" i="25"/>
  <c r="N30" i="25"/>
  <c r="N23" i="25"/>
  <c r="N31" i="25"/>
  <c r="M31" i="25"/>
  <c r="M28" i="25"/>
  <c r="N28" i="25"/>
</calcChain>
</file>

<file path=xl/sharedStrings.xml><?xml version="1.0" encoding="utf-8"?>
<sst xmlns="http://schemas.openxmlformats.org/spreadsheetml/2006/main" count="3238" uniqueCount="222">
  <si>
    <t>Pre body mass</t>
  </si>
  <si>
    <t xml:space="preserve">post body mass </t>
  </si>
  <si>
    <t>pre sweat patch mass (g) (forarm)</t>
  </si>
  <si>
    <t>post sweat patch rate (g) (forarm)</t>
  </si>
  <si>
    <t xml:space="preserve">barometric pressure </t>
  </si>
  <si>
    <t>Urine loss</t>
  </si>
  <si>
    <t xml:space="preserve">pre sweat patch mass (g) (back) </t>
  </si>
  <si>
    <t xml:space="preserve">post sweat patch rate (g) (back) </t>
  </si>
  <si>
    <t>Distance completed (km)</t>
  </si>
  <si>
    <t>End speed (km/h)</t>
  </si>
  <si>
    <t>Tre (°C)</t>
  </si>
  <si>
    <t xml:space="preserve">HR </t>
  </si>
  <si>
    <t>RPE</t>
  </si>
  <si>
    <t>TS</t>
  </si>
  <si>
    <t>TC</t>
  </si>
  <si>
    <t>ThS</t>
  </si>
  <si>
    <t xml:space="preserve">Control </t>
  </si>
  <si>
    <t>6MWT</t>
  </si>
  <si>
    <t>Time (min)</t>
  </si>
  <si>
    <t>Power (w)</t>
  </si>
  <si>
    <t>Core rectal</t>
  </si>
  <si>
    <t>Core ear (°C)</t>
  </si>
  <si>
    <t>Chest (°C)</t>
  </si>
  <si>
    <t>Bicep (°C)</t>
  </si>
  <si>
    <t>Quads (°C)</t>
  </si>
  <si>
    <t>Calf (°C)</t>
  </si>
  <si>
    <t>Tskin</t>
  </si>
  <si>
    <t>TSS</t>
  </si>
  <si>
    <t>Amb temp (°C)</t>
  </si>
  <si>
    <t>Amb RH%</t>
  </si>
  <si>
    <t>WBGT</t>
  </si>
  <si>
    <t>pre entering the chamber</t>
  </si>
  <si>
    <t>Rest</t>
  </si>
  <si>
    <t>Post cognitive test</t>
  </si>
  <si>
    <t xml:space="preserve">Exercise </t>
  </si>
  <si>
    <t>average WBGT</t>
  </si>
  <si>
    <t>average humidity</t>
  </si>
  <si>
    <t xml:space="preserve">average temperature </t>
  </si>
  <si>
    <t>urine loss</t>
  </si>
  <si>
    <t>Water</t>
  </si>
  <si>
    <t>6mWT</t>
  </si>
  <si>
    <t>Time</t>
  </si>
  <si>
    <t>temperature of water</t>
  </si>
  <si>
    <t>average</t>
  </si>
  <si>
    <t xml:space="preserve">Urine output </t>
  </si>
  <si>
    <t>Fluid intake</t>
  </si>
  <si>
    <t xml:space="preserve">Menthol </t>
  </si>
  <si>
    <t xml:space="preserve">Time </t>
  </si>
  <si>
    <t>Temperature of menthol</t>
  </si>
  <si>
    <t>urine output</t>
  </si>
  <si>
    <t>post cognitive test</t>
  </si>
  <si>
    <t>post cogntive test</t>
  </si>
  <si>
    <t>Control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</si>
  <si>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</si>
  <si>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</si>
  <si>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</si>
  <si>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</si>
  <si>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</si>
  <si>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</si>
  <si>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</si>
  <si>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</si>
  <si>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</si>
  <si>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</si>
  <si>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mean</t>
  </si>
  <si>
    <t>SD</t>
  </si>
  <si>
    <t>PCT</t>
  </si>
  <si>
    <t>water</t>
  </si>
  <si>
    <t>Menthol</t>
  </si>
  <si>
    <t>sd</t>
  </si>
  <si>
    <t>Exercise</t>
  </si>
  <si>
    <t>participant</t>
  </si>
  <si>
    <t>Trial</t>
  </si>
  <si>
    <t>osmo</t>
  </si>
  <si>
    <t xml:space="preserve">USG </t>
  </si>
  <si>
    <t>reliability</t>
  </si>
  <si>
    <t>Con</t>
  </si>
  <si>
    <t>menthol</t>
  </si>
  <si>
    <t>pre</t>
  </si>
  <si>
    <t>post</t>
  </si>
  <si>
    <t xml:space="preserve"> </t>
  </si>
  <si>
    <t>.</t>
  </si>
  <si>
    <t xml:space="preserve">URINE LOSS already calculated in the body mass measurement </t>
  </si>
  <si>
    <t>been adjested for the urine output 0.73</t>
  </si>
  <si>
    <t>adjusted for 1.5L of water consumed</t>
  </si>
  <si>
    <t>adjusted for  1.5L</t>
  </si>
  <si>
    <t>adjusted for  1.5L water</t>
  </si>
  <si>
    <t>adjusted for 1.5L water consumed</t>
  </si>
  <si>
    <t>urine loss and 1.5L already calculated in the body mass measurement</t>
  </si>
  <si>
    <t>adjusted for the 1.5L water</t>
  </si>
  <si>
    <t>adjusted for  the 1.5L consumed 1.5L water</t>
  </si>
  <si>
    <t xml:space="preserve">urine loss 640ml </t>
  </si>
  <si>
    <t>water intake 1.5L numbers adjusted for water loss and gain</t>
  </si>
  <si>
    <t>adjusted for wate gain and urine loss</t>
  </si>
  <si>
    <t xml:space="preserve"> Rectal temperature Control</t>
  </si>
  <si>
    <t>Rectal temperature water</t>
  </si>
  <si>
    <t xml:space="preserve"> Rectal temperature Menthol</t>
  </si>
  <si>
    <t>Rectal temperature Menthol</t>
  </si>
  <si>
    <t>Rectal temperature Control</t>
  </si>
  <si>
    <t>0-5</t>
  </si>
  <si>
    <t>end rest end exercise</t>
  </si>
  <si>
    <t>start of rest end exercise</t>
  </si>
  <si>
    <t>Sweat Rates ml/h</t>
  </si>
  <si>
    <t xml:space="preserve">Water </t>
  </si>
  <si>
    <t xml:space="preserve"> Menthol</t>
  </si>
  <si>
    <t xml:space="preserve"> Water</t>
  </si>
  <si>
    <t xml:space="preserve"> Control</t>
  </si>
  <si>
    <t>control</t>
  </si>
  <si>
    <t>CWI</t>
  </si>
  <si>
    <t>Water end core</t>
  </si>
  <si>
    <t>CON end core</t>
  </si>
  <si>
    <t>MENT end core</t>
  </si>
  <si>
    <t>Difference</t>
  </si>
  <si>
    <t>difference</t>
  </si>
  <si>
    <t xml:space="preserve">mean </t>
  </si>
  <si>
    <t>WATER end exercise</t>
  </si>
  <si>
    <t>CON end exercise</t>
  </si>
  <si>
    <t>MENT end exercise</t>
  </si>
  <si>
    <t>Temp</t>
  </si>
  <si>
    <t>Humidity</t>
  </si>
  <si>
    <t>CONT (KM)</t>
  </si>
  <si>
    <t>COLD (KM)</t>
  </si>
  <si>
    <t>MENT (KM)</t>
  </si>
  <si>
    <t>CONT (end KM)</t>
  </si>
  <si>
    <t>COLD (end KM)</t>
  </si>
  <si>
    <t>MENT (end KM)</t>
  </si>
  <si>
    <t>CONT (Tre)</t>
  </si>
  <si>
    <t>COLD (Tre)</t>
  </si>
  <si>
    <t>MENT (Tre)</t>
  </si>
  <si>
    <t>CONT (HR)</t>
  </si>
  <si>
    <t>COLD (HR)</t>
  </si>
  <si>
    <t>MENT (HR)</t>
  </si>
  <si>
    <t>CONT (RPE)</t>
  </si>
  <si>
    <t>COLD (RPE)</t>
  </si>
  <si>
    <t>MENT (RPE)</t>
  </si>
  <si>
    <t>CONT (TS)</t>
  </si>
  <si>
    <t>COLD (TS)</t>
  </si>
  <si>
    <t>MENT (TS)</t>
  </si>
  <si>
    <t>CONT (TC)</t>
  </si>
  <si>
    <t>COLD (TC)</t>
  </si>
  <si>
    <t>MENT (TC)</t>
  </si>
  <si>
    <t>CONT (ThS)</t>
  </si>
  <si>
    <t>COLD (ThS)</t>
  </si>
  <si>
    <t>MENT (ThS)</t>
  </si>
  <si>
    <t>CON -MENT</t>
  </si>
  <si>
    <t>COLD-CON</t>
  </si>
  <si>
    <t>COLD-MENT</t>
  </si>
  <si>
    <t>con pre</t>
  </si>
  <si>
    <t>con post</t>
  </si>
  <si>
    <t>wbsr</t>
  </si>
  <si>
    <t>cold pre</t>
  </si>
  <si>
    <t>cold post</t>
  </si>
  <si>
    <t>ment pre</t>
  </si>
  <si>
    <t>ment post</t>
  </si>
  <si>
    <t>st</t>
  </si>
  <si>
    <t xml:space="preserve">end rest </t>
  </si>
  <si>
    <t>peak</t>
  </si>
  <si>
    <t>con</t>
  </si>
  <si>
    <t>cold</t>
  </si>
  <si>
    <t>ment</t>
  </si>
  <si>
    <t>difference (con and ment)</t>
  </si>
  <si>
    <t>difference (cold and con)</t>
  </si>
  <si>
    <t>difference (cold and MENT)</t>
  </si>
  <si>
    <t xml:space="preserve">average </t>
  </si>
  <si>
    <t>CON</t>
  </si>
  <si>
    <t>Menth</t>
  </si>
  <si>
    <t>cohen d</t>
  </si>
  <si>
    <t xml:space="preserve">COLD </t>
  </si>
  <si>
    <t xml:space="preserve">MENT </t>
  </si>
  <si>
    <t>KM</t>
  </si>
  <si>
    <t>Tre</t>
  </si>
  <si>
    <t>COLD</t>
  </si>
  <si>
    <t>MENT</t>
  </si>
  <si>
    <t>Average</t>
  </si>
  <si>
    <t>HR</t>
  </si>
  <si>
    <t>percentage change from con to cold</t>
  </si>
  <si>
    <t>percentage change from ment to cold</t>
  </si>
  <si>
    <t>Participant</t>
  </si>
  <si>
    <t>Age (yr)</t>
  </si>
  <si>
    <t>Height (m)</t>
  </si>
  <si>
    <t>body mass (kg)</t>
  </si>
  <si>
    <r>
      <t>BSA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</si>
  <si>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skin folds</t>
  </si>
  <si>
    <t>Douglas bag</t>
  </si>
  <si>
    <t>Bag Coll. Time (s)</t>
  </si>
  <si>
    <t>O2 %</t>
  </si>
  <si>
    <t>CO2 %</t>
  </si>
  <si>
    <t>Volume (L)</t>
  </si>
  <si>
    <t>Gas Temp (°C)</t>
  </si>
  <si>
    <t>VO2 (L.min)</t>
  </si>
  <si>
    <t>VCO2 (L.min)</t>
  </si>
  <si>
    <t>RER</t>
  </si>
  <si>
    <t>VE (L.min)</t>
  </si>
  <si>
    <t>Watts</t>
  </si>
  <si>
    <t>Energy Expenditure</t>
  </si>
  <si>
    <t>MHP (w)</t>
  </si>
  <si>
    <t>MHP (w/kg)</t>
  </si>
  <si>
    <t>VO2ml /kg/min</t>
  </si>
  <si>
    <t>METS</t>
  </si>
  <si>
    <t>body mass</t>
  </si>
  <si>
    <t>K1</t>
  </si>
  <si>
    <t>K4</t>
  </si>
  <si>
    <t>N1</t>
  </si>
  <si>
    <t>N3</t>
  </si>
  <si>
    <t xml:space="preserve">mhp at 2met </t>
  </si>
  <si>
    <t>mhp 4met</t>
  </si>
  <si>
    <t>mhp 6met</t>
  </si>
  <si>
    <t>N4</t>
  </si>
  <si>
    <t>M1</t>
  </si>
  <si>
    <t>M3</t>
  </si>
  <si>
    <t>M4</t>
  </si>
  <si>
    <t>Watts at 2 Mets</t>
  </si>
  <si>
    <t>Watts at 3 Mets</t>
  </si>
  <si>
    <t>Watts at 4 Mets</t>
  </si>
  <si>
    <t>K2</t>
  </si>
  <si>
    <t>Watts at 6 Mets</t>
  </si>
  <si>
    <t>M2</t>
  </si>
  <si>
    <t>N2</t>
  </si>
  <si>
    <t>K3</t>
  </si>
  <si>
    <t>k1</t>
  </si>
  <si>
    <t>k2</t>
  </si>
  <si>
    <t>k4</t>
  </si>
  <si>
    <t>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</si>
</sst>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7" borderId="1" applyNumberFormat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0" fillId="3" borderId="0" xfId="0" applyFill="1"/>
    <xf numFmtId="0" fontId="0" fillId="4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5" borderId="0" xfId="0" applyFill="1"/>
    <xf numFmtId="0" fontId="0" fillId="0" borderId="0" xfId="0" applyAlignment="1">
      <alignment vertical="center"/>
    </xf>
    <xf numFmtId="0" fontId="2" fillId="5" borderId="0" xfId="0" applyFont="1" applyFill="1"/>
    <xf numFmtId="0" fontId="1" fillId="5" borderId="0" xfId="0" applyFont="1" applyFill="1"/>
    <xf numFmtId="0" fontId="0" fillId="6" borderId="0" xfId="0" applyFill="1" applyAlignment="1">
      <alignment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3" fillId="2" borderId="0" xfId="0" applyFont="1" applyFill="1"/>
    <xf numFmtId="0" fontId="3" fillId="3" borderId="0" xfId="0" applyFont="1" applyFill="1"/>
    <xf numFmtId="0" fontId="0" fillId="0" borderId="0" xfId="0" applyAlignment="1"/>
    <xf numFmtId="0" fontId="5" fillId="2" borderId="1" xfId="1" applyFont="1" applyFill="1"/>
    <xf numFmtId="0" fontId="1" fillId="3" borderId="0" xfId="0" applyFont="1" applyFill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" fontId="1" fillId="2" borderId="0" xfId="0" applyNumberFormat="1" applyFont="1" applyFill="1"/>
    <xf numFmtId="2" fontId="0" fillId="0" borderId="0" xfId="0" applyNumberFormat="1"/>
    <xf numFmtId="165" fontId="0" fillId="0" borderId="0" xfId="0" applyNumberFormat="1"/>
    <xf numFmtId="165" fontId="3" fillId="3" borderId="0" xfId="0" applyNumberFormat="1" applyFont="1" applyFill="1"/>
    <xf numFmtId="1" fontId="0" fillId="0" borderId="0" xfId="0" applyNumberFormat="1"/>
    <xf numFmtId="165" fontId="0" fillId="0" borderId="0" xfId="0" applyNumberFormat="1" applyAlignment="1">
      <alignment horizontal="left"/>
    </xf>
    <xf numFmtId="0" fontId="0" fillId="0" borderId="0" xfId="0" applyFill="1"/>
    <xf numFmtId="10" fontId="0" fillId="0" borderId="0" xfId="2" applyNumberFormat="1" applyFont="1"/>
    <xf numFmtId="0" fontId="0" fillId="8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2" xfId="0" applyFont="1" applyFill="1" applyBorder="1"/>
    <xf numFmtId="0" fontId="8" fillId="9" borderId="2" xfId="0" applyFont="1" applyFill="1" applyBorder="1" applyAlignment="1">
      <alignment horizontal="center" wrapText="1"/>
    </xf>
    <xf numFmtId="0" fontId="8" fillId="9" borderId="3" xfId="0" applyFont="1" applyFill="1" applyBorder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9" fillId="0" borderId="2" xfId="0" applyFont="1" applyBorder="1"/>
    <xf numFmtId="2" fontId="9" fillId="10" borderId="2" xfId="0" applyNumberFormat="1" applyFont="1" applyFill="1" applyBorder="1"/>
    <xf numFmtId="1" fontId="9" fillId="10" borderId="2" xfId="0" applyNumberFormat="1" applyFont="1" applyFill="1" applyBorder="1"/>
    <xf numFmtId="2" fontId="8" fillId="0" borderId="2" xfId="0" applyNumberFormat="1" applyFont="1" applyBorder="1"/>
    <xf numFmtId="0" fontId="8" fillId="0" borderId="2" xfId="0" applyFont="1" applyBorder="1"/>
    <xf numFmtId="2" fontId="9" fillId="0" borderId="2" xfId="0" applyNumberFormat="1" applyFont="1" applyBorder="1"/>
    <xf numFmtId="1" fontId="9" fillId="0" borderId="2" xfId="0" applyNumberFormat="1" applyFont="1" applyBorder="1"/>
  </cellXfs>
  <cellStyles count="3">
    <cellStyle name="Input" xfId="1" builtinId="20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watts vs mets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4902887139108"/>
                  <c:y val="-0.125416666666667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'P1 (2)'!$L$3:$L$8</c:f>
              <c:numCache>
                <c:formatCode>0</c:formatCode>
                <c:ptCount val="6"/>
                <c:pt idx="0">
                  <c:v>25</c:v>
                </c:pt>
                <c:pt idx="1">
                  <c:v>40</c:v>
                </c:pt>
                <c:pt idx="2">
                  <c:v>55</c:v>
                </c:pt>
                <c:pt idx="3">
                  <c:v>70</c:v>
                </c:pt>
                <c:pt idx="4">
                  <c:v>85</c:v>
                </c:pt>
                <c:pt idx="5">
                  <c:v>100</c:v>
                </c:pt>
              </c:numCache>
            </c:numRef>
          </c:xVal>
          <c:yVal>
            <c:numRef>
              <c:f>'P1 (2)'!$Q$3:$Q$8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7D-F148-AD8E-3C5C920EE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7456992"/>
        <c:axId val="-2041016848"/>
      </c:scatterChart>
      <c:valAx>
        <c:axId val="2117456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1016848"/>
        <c:crosses val="autoZero"/>
        <c:crossBetween val="midCat"/>
      </c:valAx>
      <c:valAx>
        <c:axId val="-20410168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456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4902887139108"/>
                  <c:y val="-0.125416666666667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'P5 (2)'!$L$3:$L$9</c:f>
              <c:numCache>
                <c:formatCode>0</c:formatCode>
                <c:ptCount val="7"/>
                <c:pt idx="0">
                  <c:v>25</c:v>
                </c:pt>
                <c:pt idx="1">
                  <c:v>40</c:v>
                </c:pt>
                <c:pt idx="2">
                  <c:v>55</c:v>
                </c:pt>
                <c:pt idx="3">
                  <c:v>70</c:v>
                </c:pt>
                <c:pt idx="4">
                  <c:v>85</c:v>
                </c:pt>
                <c:pt idx="5">
                  <c:v>100</c:v>
                </c:pt>
                <c:pt idx="6">
                  <c:v>115</c:v>
                </c:pt>
              </c:numCache>
            </c:numRef>
          </c:xVal>
          <c:yVal>
            <c:numRef>
              <c:f>'P5 (2)'!$Q$3:$Q$9</c:f>
              <c:numCache>
                <c:formatCode>0.00</c:formatCode>
                <c:ptCount val="7"/>
                <c:pt idx="0">
                  <c:v>3.1374045801526722</c:v>
                </c:pt>
                <c:pt idx="1">
                  <c:v>3.7786259541984735</c:v>
                </c:pt>
                <c:pt idx="2">
                  <c:v>5.1068702290076331</c:v>
                </c:pt>
                <c:pt idx="3">
                  <c:v>5.9007633587786268</c:v>
                </c:pt>
                <c:pt idx="4">
                  <c:v>6.877862595419848</c:v>
                </c:pt>
                <c:pt idx="5">
                  <c:v>6.5267175572519092</c:v>
                </c:pt>
                <c:pt idx="6">
                  <c:v>7.0458015267175567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27-6540-875C-188074CBB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1580096"/>
        <c:axId val="-2042859328"/>
      </c:scatterChart>
      <c:valAx>
        <c:axId val="-2121580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2859328"/>
        <c:crosses val="autoZero"/>
        <c:crossBetween val="midCat"/>
      </c:valAx>
      <c:valAx>
        <c:axId val="-20428593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1580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mhp vs mets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'P5 (2)'!$Q$3:$Q$9</c:f>
              <c:numCache>
                <c:formatCode>0.00</c:formatCode>
                <c:ptCount val="7"/>
                <c:pt idx="0">
                  <c:v>3.1374045801526722</c:v>
                </c:pt>
                <c:pt idx="1">
                  <c:v>3.7786259541984735</c:v>
                </c:pt>
                <c:pt idx="2">
                  <c:v>5.1068702290076331</c:v>
                </c:pt>
                <c:pt idx="3">
                  <c:v>5.9007633587786268</c:v>
                </c:pt>
                <c:pt idx="4">
                  <c:v>6.877862595419848</c:v>
                </c:pt>
                <c:pt idx="5">
                  <c:v>6.5267175572519092</c:v>
                </c:pt>
                <c:pt idx="6">
                  <c:v>7.0458015267175567</c:v>
                </c:pt>
              </c:numCache>
            </c:numRef>
          </c:xVal>
          <c:yVal>
            <c:numRef>
              <c:f>'P5 (2)'!$O$3:$O$9</c:f>
              <c:numCache>
                <c:formatCode>General</c:formatCode>
                <c:ptCount val="7"/>
                <c:pt idx="0">
                  <c:v>1.3518106365159135</c:v>
                </c:pt>
                <c:pt idx="1">
                  <c:v>1.5267939698492465</c:v>
                </c:pt>
                <c:pt idx="2">
                  <c:v>2.0925764237855953</c:v>
                </c:pt>
                <c:pt idx="3">
                  <c:v>2.3368505723059756</c:v>
                </c:pt>
                <c:pt idx="4">
                  <c:v>2.6752850642099393</c:v>
                </c:pt>
                <c:pt idx="5">
                  <c:v>2.294838881909548</c:v>
                </c:pt>
                <c:pt idx="6">
                  <c:v>2.4063341219988841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13-2E4E-BE2B-FDB311306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7317120"/>
        <c:axId val="-2033498304"/>
      </c:scatterChart>
      <c:valAx>
        <c:axId val="-2037317120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3498304"/>
        <c:crosses val="autoZero"/>
        <c:crossBetween val="midCat"/>
      </c:valAx>
      <c:valAx>
        <c:axId val="-2033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7317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4902887139108"/>
                  <c:y val="-0.125416666666667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'P6 (2)'!$L$3:$L$9</c:f>
              <c:numCache>
                <c:formatCode>0</c:formatCode>
                <c:ptCount val="7"/>
                <c:pt idx="0">
                  <c:v>25</c:v>
                </c:pt>
                <c:pt idx="1">
                  <c:v>40</c:v>
                </c:pt>
                <c:pt idx="2">
                  <c:v>55</c:v>
                </c:pt>
                <c:pt idx="3">
                  <c:v>70</c:v>
                </c:pt>
                <c:pt idx="4">
                  <c:v>85</c:v>
                </c:pt>
                <c:pt idx="5">
                  <c:v>100</c:v>
                </c:pt>
                <c:pt idx="6">
                  <c:v>115</c:v>
                </c:pt>
              </c:numCache>
            </c:numRef>
          </c:xVal>
          <c:yVal>
            <c:numRef>
              <c:f>'P6 (2)'!$Q$3:$Q$9</c:f>
              <c:numCache>
                <c:formatCode>0.00</c:formatCode>
                <c:ptCount val="7"/>
                <c:pt idx="0">
                  <c:v>3.6888888888888887</c:v>
                </c:pt>
                <c:pt idx="1">
                  <c:v>3.6222222222222218</c:v>
                </c:pt>
                <c:pt idx="2">
                  <c:v>4.8962962962962964</c:v>
                </c:pt>
                <c:pt idx="3">
                  <c:v>6.0592592592592585</c:v>
                </c:pt>
                <c:pt idx="4">
                  <c:v>6.7259259259259254</c:v>
                </c:pt>
                <c:pt idx="5">
                  <c:v>6.5555555555555554</c:v>
                </c:pt>
                <c:pt idx="6">
                  <c:v>7.0814814814814806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5A-9E48-A891-7894CFEA5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7127008"/>
        <c:axId val="-2040921872"/>
      </c:scatterChart>
      <c:valAx>
        <c:axId val="-2037127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0921872"/>
        <c:crosses val="autoZero"/>
        <c:crossBetween val="midCat"/>
      </c:valAx>
      <c:valAx>
        <c:axId val="-20409218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7127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96E-2"/>
          <c:y val="0.15782407407407401"/>
          <c:w val="0.87440529308836401"/>
          <c:h val="0.720887649460484"/>
        </c:manualLayout>
      </c:layout>
      <c:scatterChart>
        <c:scatterStyle val="lineMarker"/>
        <c:varyColors val="0"/>
        <c:ser>
          <c:idx val="0"/>
          <c:order val="0"/>
          <c:tx>
            <c:v>mhp vs mets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'P6 (2)'!$Q$3:$Q$9</c:f>
              <c:numCache>
                <c:formatCode>0.00</c:formatCode>
                <c:ptCount val="7"/>
                <c:pt idx="0">
                  <c:v>3.6888888888888887</c:v>
                </c:pt>
                <c:pt idx="1">
                  <c:v>3.6222222222222218</c:v>
                </c:pt>
                <c:pt idx="2">
                  <c:v>4.8962962962962964</c:v>
                </c:pt>
                <c:pt idx="3">
                  <c:v>6.0592592592592585</c:v>
                </c:pt>
                <c:pt idx="4">
                  <c:v>6.7259259259259254</c:v>
                </c:pt>
                <c:pt idx="5">
                  <c:v>6.5555555555555554</c:v>
                </c:pt>
                <c:pt idx="6">
                  <c:v>7.0814814814814806</c:v>
                </c:pt>
              </c:numCache>
            </c:numRef>
          </c:xVal>
          <c:yVal>
            <c:numRef>
              <c:f>'P6 (2)'!$O$3:$O$9</c:f>
              <c:numCache>
                <c:formatCode>General</c:formatCode>
                <c:ptCount val="7"/>
                <c:pt idx="0">
                  <c:v>2.1511000052801106</c:v>
                </c:pt>
                <c:pt idx="1">
                  <c:v>1.9032018057975613</c:v>
                </c:pt>
                <c:pt idx="2">
                  <c:v>2.6281601105303003</c:v>
                </c:pt>
                <c:pt idx="3">
                  <c:v>3.2315065033352703</c:v>
                </c:pt>
                <c:pt idx="4">
                  <c:v>3.4726505095305993</c:v>
                </c:pt>
                <c:pt idx="5">
                  <c:v>3.1165044352922551</c:v>
                </c:pt>
                <c:pt idx="6">
                  <c:v>3.2598158297692605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F1-654C-95E6-BA1FAA4D0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8969280"/>
        <c:axId val="-2032437152"/>
      </c:scatterChart>
      <c:valAx>
        <c:axId val="-2068969280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2437152"/>
        <c:crosses val="autoZero"/>
        <c:crossBetween val="midCat"/>
      </c:valAx>
      <c:valAx>
        <c:axId val="-203243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8969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19289974408096E-2"/>
          <c:y val="5.0925925925925902E-2"/>
          <c:w val="0.86517218611706803"/>
          <c:h val="0.8416746864975209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4902887139108"/>
                  <c:y val="-0.125416666666667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'P7 (2)'!$L$3:$L$9</c:f>
              <c:numCache>
                <c:formatCode>0</c:formatCode>
                <c:ptCount val="7"/>
                <c:pt idx="0">
                  <c:v>25</c:v>
                </c:pt>
                <c:pt idx="1">
                  <c:v>40</c:v>
                </c:pt>
                <c:pt idx="2">
                  <c:v>55</c:v>
                </c:pt>
                <c:pt idx="3">
                  <c:v>70</c:v>
                </c:pt>
                <c:pt idx="4">
                  <c:v>85</c:v>
                </c:pt>
                <c:pt idx="5">
                  <c:v>100</c:v>
                </c:pt>
                <c:pt idx="6">
                  <c:v>115</c:v>
                </c:pt>
              </c:numCache>
            </c:numRef>
          </c:xVal>
          <c:yVal>
            <c:numRef>
              <c:f>'P7 (2)'!$Q$3:$Q$9</c:f>
              <c:numCache>
                <c:formatCode>0.00</c:formatCode>
                <c:ptCount val="7"/>
                <c:pt idx="0">
                  <c:v>1.8481481481481483</c:v>
                </c:pt>
                <c:pt idx="1">
                  <c:v>2.4703703703703708</c:v>
                </c:pt>
                <c:pt idx="2">
                  <c:v>2.7370370370370374</c:v>
                </c:pt>
                <c:pt idx="3">
                  <c:v>3.1518518518518519</c:v>
                </c:pt>
                <c:pt idx="4">
                  <c:v>3.2074074074074077</c:v>
                </c:pt>
                <c:pt idx="5">
                  <c:v>4.1925925925925931</c:v>
                </c:pt>
                <c:pt idx="6">
                  <c:v>4.0592592592592593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E9-8C49-A5B8-0A2CAAFDF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847984"/>
        <c:axId val="-2042177632"/>
      </c:scatterChart>
      <c:valAx>
        <c:axId val="2121847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2177632"/>
        <c:crosses val="autoZero"/>
        <c:crossBetween val="midCat"/>
      </c:valAx>
      <c:valAx>
        <c:axId val="-204217763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84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96E-2"/>
          <c:y val="0.15782407407407401"/>
          <c:w val="0.87440529308836401"/>
          <c:h val="0.720887649460484"/>
        </c:manualLayout>
      </c:layout>
      <c:scatterChart>
        <c:scatterStyle val="lineMarker"/>
        <c:varyColors val="0"/>
        <c:ser>
          <c:idx val="0"/>
          <c:order val="0"/>
          <c:tx>
            <c:v>mhp vs mets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'P7 (2)'!$Q$3:$Q$9</c:f>
              <c:numCache>
                <c:formatCode>0.00</c:formatCode>
                <c:ptCount val="7"/>
                <c:pt idx="0">
                  <c:v>1.8481481481481483</c:v>
                </c:pt>
                <c:pt idx="1">
                  <c:v>2.4703703703703708</c:v>
                </c:pt>
                <c:pt idx="2">
                  <c:v>2.7370370370370374</c:v>
                </c:pt>
                <c:pt idx="3">
                  <c:v>3.1518518518518519</c:v>
                </c:pt>
                <c:pt idx="4">
                  <c:v>3.2074074074074077</c:v>
                </c:pt>
                <c:pt idx="5">
                  <c:v>4.1925925925925931</c:v>
                </c:pt>
                <c:pt idx="6">
                  <c:v>4.0592592592592593</c:v>
                </c:pt>
              </c:numCache>
            </c:numRef>
          </c:xVal>
          <c:yVal>
            <c:numRef>
              <c:f>'P7 (2)'!$O$3:$O$9</c:f>
              <c:numCache>
                <c:formatCode>General</c:formatCode>
                <c:ptCount val="7"/>
                <c:pt idx="0">
                  <c:v>2.1974168531557603</c:v>
                </c:pt>
                <c:pt idx="1">
                  <c:v>2.9650328493713958</c:v>
                </c:pt>
                <c:pt idx="2">
                  <c:v>3.0644989538416767</c:v>
                </c:pt>
                <c:pt idx="3">
                  <c:v>3.4291670396448528</c:v>
                </c:pt>
                <c:pt idx="4">
                  <c:v>3.3129674690246196</c:v>
                </c:pt>
                <c:pt idx="5">
                  <c:v>4.5078100540363533</c:v>
                </c:pt>
                <c:pt idx="6">
                  <c:v>4.0893403198515381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9F-7A47-9026-F30260E9B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8772848"/>
        <c:axId val="-2036861376"/>
      </c:scatterChart>
      <c:valAx>
        <c:axId val="-2038772848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6861376"/>
        <c:crosses val="autoZero"/>
        <c:crossBetween val="midCat"/>
      </c:valAx>
      <c:valAx>
        <c:axId val="-2036861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8772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4902887139108"/>
                  <c:y val="-0.125416666666667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'P8 (2)'!$L$3:$L$9</c:f>
              <c:numCache>
                <c:formatCode>0</c:formatCode>
                <c:ptCount val="7"/>
                <c:pt idx="0">
                  <c:v>25</c:v>
                </c:pt>
                <c:pt idx="1">
                  <c:v>40</c:v>
                </c:pt>
                <c:pt idx="2">
                  <c:v>55</c:v>
                </c:pt>
                <c:pt idx="3">
                  <c:v>70</c:v>
                </c:pt>
                <c:pt idx="4">
                  <c:v>85</c:v>
                </c:pt>
                <c:pt idx="5">
                  <c:v>100</c:v>
                </c:pt>
                <c:pt idx="6">
                  <c:v>115</c:v>
                </c:pt>
              </c:numCache>
            </c:numRef>
          </c:xVal>
          <c:yVal>
            <c:numRef>
              <c:f>'P8 (2)'!$Q$3:$Q$9</c:f>
              <c:numCache>
                <c:formatCode>0.00</c:formatCode>
                <c:ptCount val="7"/>
                <c:pt idx="0">
                  <c:v>9.8518518518518512</c:v>
                </c:pt>
                <c:pt idx="1">
                  <c:v>20.777777777777775</c:v>
                </c:pt>
                <c:pt idx="2">
                  <c:v>21.296296296296294</c:v>
                </c:pt>
                <c:pt idx="3">
                  <c:v>25.296296296296298</c:v>
                </c:pt>
                <c:pt idx="4">
                  <c:v>29.148148148148149</c:v>
                </c:pt>
                <c:pt idx="5">
                  <c:v>34.888888888888893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C0-494F-91C9-A7BEDA583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1092704"/>
        <c:axId val="-2035342464"/>
      </c:scatterChart>
      <c:valAx>
        <c:axId val="-2081092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5342464"/>
        <c:crosses val="autoZero"/>
        <c:crossBetween val="midCat"/>
      </c:valAx>
      <c:valAx>
        <c:axId val="-20353424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1092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96E-2"/>
          <c:y val="0.15782407407407401"/>
          <c:w val="0.87440529308836401"/>
          <c:h val="0.720887649460484"/>
        </c:manualLayout>
      </c:layout>
      <c:scatterChart>
        <c:scatterStyle val="lineMarker"/>
        <c:varyColors val="0"/>
        <c:ser>
          <c:idx val="0"/>
          <c:order val="0"/>
          <c:tx>
            <c:v>mhp vs mets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'P8 (2)'!$Q$3:$Q$9</c:f>
              <c:numCache>
                <c:formatCode>0.00</c:formatCode>
                <c:ptCount val="7"/>
                <c:pt idx="0">
                  <c:v>9.8518518518518512</c:v>
                </c:pt>
                <c:pt idx="1">
                  <c:v>20.777777777777775</c:v>
                </c:pt>
                <c:pt idx="2">
                  <c:v>21.296296296296294</c:v>
                </c:pt>
                <c:pt idx="3">
                  <c:v>25.296296296296298</c:v>
                </c:pt>
                <c:pt idx="4">
                  <c:v>29.148148148148149</c:v>
                </c:pt>
                <c:pt idx="5">
                  <c:v>34.888888888888893</c:v>
                </c:pt>
                <c:pt idx="6">
                  <c:v>0</c:v>
                </c:pt>
              </c:numCache>
            </c:numRef>
          </c:xVal>
          <c:yVal>
            <c:numRef>
              <c:f>'P8 (2)'!$O$3:$O$9</c:f>
              <c:numCache>
                <c:formatCode>General</c:formatCode>
                <c:ptCount val="7"/>
                <c:pt idx="0">
                  <c:v>1.3068682614716141</c:v>
                </c:pt>
                <c:pt idx="1">
                  <c:v>3.037737143675693</c:v>
                </c:pt>
                <c:pt idx="2">
                  <c:v>2.920480590173328</c:v>
                </c:pt>
                <c:pt idx="3">
                  <c:v>3.4905690087380052</c:v>
                </c:pt>
                <c:pt idx="4">
                  <c:v>3.9287982022632875</c:v>
                </c:pt>
                <c:pt idx="5">
                  <c:v>4.74847070620255</c:v>
                </c:pt>
                <c:pt idx="6">
                  <c:v>-2.4709926944563816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17-EB40-8282-2392E2B2E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0530384"/>
        <c:axId val="-2030588832"/>
      </c:scatterChart>
      <c:valAx>
        <c:axId val="-2030530384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0588832"/>
        <c:crosses val="autoZero"/>
        <c:crossBetween val="midCat"/>
      </c:valAx>
      <c:valAx>
        <c:axId val="-2030588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0530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4902887139108"/>
                  <c:y val="-0.125416666666667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'P9 (2)'!$L$3:$L$9</c:f>
              <c:numCache>
                <c:formatCode>0</c:formatCode>
                <c:ptCount val="7"/>
                <c:pt idx="0">
                  <c:v>25</c:v>
                </c:pt>
                <c:pt idx="1">
                  <c:v>40</c:v>
                </c:pt>
                <c:pt idx="2">
                  <c:v>55</c:v>
                </c:pt>
                <c:pt idx="3">
                  <c:v>70</c:v>
                </c:pt>
                <c:pt idx="4">
                  <c:v>85</c:v>
                </c:pt>
                <c:pt idx="5">
                  <c:v>100</c:v>
                </c:pt>
                <c:pt idx="6">
                  <c:v>115</c:v>
                </c:pt>
              </c:numCache>
            </c:numRef>
          </c:xVal>
          <c:yVal>
            <c:numRef>
              <c:f>'P9 (2)'!$Q$3:$Q$9</c:f>
              <c:numCache>
                <c:formatCode>0.00</c:formatCode>
                <c:ptCount val="7"/>
                <c:pt idx="0">
                  <c:v>3.7385620915032676</c:v>
                </c:pt>
                <c:pt idx="1">
                  <c:v>4.1503267973856213</c:v>
                </c:pt>
                <c:pt idx="2">
                  <c:v>5.6013071895424833</c:v>
                </c:pt>
                <c:pt idx="3">
                  <c:v>6.8954248366013067</c:v>
                </c:pt>
                <c:pt idx="4">
                  <c:v>7.0392156862745097</c:v>
                </c:pt>
                <c:pt idx="5">
                  <c:v>6.5816993464052276</c:v>
                </c:pt>
                <c:pt idx="6">
                  <c:v>7.5424836601307188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7E-A54A-8B5F-B309CA16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8485216"/>
        <c:axId val="-2032404064"/>
      </c:scatterChart>
      <c:valAx>
        <c:axId val="-20384852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2404064"/>
        <c:crosses val="autoZero"/>
        <c:crossBetween val="midCat"/>
      </c:valAx>
      <c:valAx>
        <c:axId val="-20324040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8485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96E-2"/>
          <c:y val="0.15782407407407401"/>
          <c:w val="0.87440529308836401"/>
          <c:h val="0.720887649460484"/>
        </c:manualLayout>
      </c:layout>
      <c:scatterChart>
        <c:scatterStyle val="lineMarker"/>
        <c:varyColors val="0"/>
        <c:ser>
          <c:idx val="0"/>
          <c:order val="0"/>
          <c:tx>
            <c:v>mhp vs mets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'P9 (2)'!$Q$3:$Q$9</c:f>
              <c:numCache>
                <c:formatCode>0.00</c:formatCode>
                <c:ptCount val="7"/>
                <c:pt idx="0">
                  <c:v>3.7385620915032676</c:v>
                </c:pt>
                <c:pt idx="1">
                  <c:v>4.1503267973856213</c:v>
                </c:pt>
                <c:pt idx="2">
                  <c:v>5.6013071895424833</c:v>
                </c:pt>
                <c:pt idx="3">
                  <c:v>6.8954248366013067</c:v>
                </c:pt>
                <c:pt idx="4">
                  <c:v>7.0392156862745097</c:v>
                </c:pt>
                <c:pt idx="5">
                  <c:v>6.5816993464052276</c:v>
                </c:pt>
                <c:pt idx="6">
                  <c:v>7.5424836601307188</c:v>
                </c:pt>
              </c:numCache>
            </c:numRef>
          </c:xVal>
          <c:yVal>
            <c:numRef>
              <c:f>'P9 (2)'!$O$3:$O$9</c:f>
              <c:numCache>
                <c:formatCode>General</c:formatCode>
                <c:ptCount val="7"/>
                <c:pt idx="0">
                  <c:v>1.9572667045700674</c:v>
                </c:pt>
                <c:pt idx="1">
                  <c:v>2.0392136059670789</c:v>
                </c:pt>
                <c:pt idx="2">
                  <c:v>2.7642852569309078</c:v>
                </c:pt>
                <c:pt idx="3">
                  <c:v>3.4170586284383804</c:v>
                </c:pt>
                <c:pt idx="4">
                  <c:v>3.3464657854126063</c:v>
                </c:pt>
                <c:pt idx="5">
                  <c:v>2.8614086663417808</c:v>
                </c:pt>
                <c:pt idx="6">
                  <c:v>3.2694941791206418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93-404D-9F38-348639F77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3916656"/>
        <c:axId val="2117089056"/>
      </c:scatterChart>
      <c:valAx>
        <c:axId val="-2033916656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089056"/>
        <c:crosses val="autoZero"/>
        <c:crossBetween val="midCat"/>
      </c:valAx>
      <c:valAx>
        <c:axId val="211708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391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75371828521405E-2"/>
          <c:y val="0.18560185185185199"/>
          <c:w val="0.87755796150481202"/>
          <c:h val="0.61498432487605703"/>
        </c:manualLayout>
      </c:layout>
      <c:scatterChart>
        <c:scatterStyle val="lineMarker"/>
        <c:varyColors val="0"/>
        <c:ser>
          <c:idx val="0"/>
          <c:order val="0"/>
          <c:tx>
            <c:v>mhp vs mets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'P1 (2)'!$O$3:$O$9</c:f>
              <c:numCache>
                <c:formatCode>General</c:formatCode>
                <c:ptCount val="7"/>
                <c:pt idx="0">
                  <c:v>2.5198579408212569</c:v>
                </c:pt>
                <c:pt idx="1">
                  <c:v>2.1743801932367153</c:v>
                </c:pt>
                <c:pt idx="2">
                  <c:v>2.5130568297101461</c:v>
                </c:pt>
                <c:pt idx="3">
                  <c:v>2.742905519323672</c:v>
                </c:pt>
                <c:pt idx="4">
                  <c:v>3.2641202053140099</c:v>
                </c:pt>
                <c:pt idx="5">
                  <c:v>2.8578620289855081</c:v>
                </c:pt>
                <c:pt idx="6">
                  <c:v>3.3172232729468605</c:v>
                </c:pt>
              </c:numCache>
            </c:numRef>
          </c:xVal>
          <c:yVal>
            <c:numRef>
              <c:f>'P1 (2)'!$Q$3:$Q$9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02-0945-B44B-2370C4FA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1431728"/>
        <c:axId val="-2031805168"/>
      </c:scatterChart>
      <c:valAx>
        <c:axId val="-203143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1805168"/>
        <c:crosses val="autoZero"/>
        <c:crossBetween val="midCat"/>
      </c:valAx>
      <c:valAx>
        <c:axId val="-20318051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1431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4902887139108"/>
                  <c:y val="-0.125416666666667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'P10 (2)'!$L$3:$L$9</c:f>
              <c:numCache>
                <c:formatCode>0</c:formatCode>
                <c:ptCount val="7"/>
                <c:pt idx="0">
                  <c:v>25</c:v>
                </c:pt>
                <c:pt idx="1">
                  <c:v>40</c:v>
                </c:pt>
                <c:pt idx="2">
                  <c:v>55</c:v>
                </c:pt>
                <c:pt idx="3">
                  <c:v>70</c:v>
                </c:pt>
                <c:pt idx="4">
                  <c:v>85</c:v>
                </c:pt>
                <c:pt idx="5">
                  <c:v>100</c:v>
                </c:pt>
                <c:pt idx="6">
                  <c:v>115</c:v>
                </c:pt>
              </c:numCache>
            </c:numRef>
          </c:xVal>
          <c:yVal>
            <c:numRef>
              <c:f>'P10 (2)'!$Q$3:$Q$9</c:f>
              <c:numCache>
                <c:formatCode>0.00</c:formatCode>
                <c:ptCount val="7"/>
                <c:pt idx="0">
                  <c:v>2.1778656126482212</c:v>
                </c:pt>
                <c:pt idx="1">
                  <c:v>3.0197628458498023</c:v>
                </c:pt>
                <c:pt idx="2">
                  <c:v>3.1422924901185767</c:v>
                </c:pt>
                <c:pt idx="3">
                  <c:v>3.3794466403162056</c:v>
                </c:pt>
                <c:pt idx="4">
                  <c:v>3.6047430830039526</c:v>
                </c:pt>
                <c:pt idx="5">
                  <c:v>4.0316205533596836</c:v>
                </c:pt>
                <c:pt idx="6">
                  <c:v>4.3754940711462451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BC-9843-8DA9-798B04F85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3296240"/>
        <c:axId val="-2122133472"/>
      </c:scatterChart>
      <c:valAx>
        <c:axId val="-20832962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2133472"/>
        <c:crosses val="autoZero"/>
        <c:crossBetween val="midCat"/>
      </c:valAx>
      <c:valAx>
        <c:axId val="-21221334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3296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96E-2"/>
          <c:y val="0.15782407407407401"/>
          <c:w val="0.87440529308836401"/>
          <c:h val="0.720887649460484"/>
        </c:manualLayout>
      </c:layout>
      <c:scatterChart>
        <c:scatterStyle val="lineMarker"/>
        <c:varyColors val="0"/>
        <c:ser>
          <c:idx val="0"/>
          <c:order val="0"/>
          <c:tx>
            <c:v>mhp vs mets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'P10 (2)'!$Q$3:$Q$9</c:f>
              <c:numCache>
                <c:formatCode>0.00</c:formatCode>
                <c:ptCount val="7"/>
                <c:pt idx="0">
                  <c:v>2.1778656126482212</c:v>
                </c:pt>
                <c:pt idx="1">
                  <c:v>3.0197628458498023</c:v>
                </c:pt>
                <c:pt idx="2">
                  <c:v>3.1422924901185767</c:v>
                </c:pt>
                <c:pt idx="3">
                  <c:v>3.3794466403162056</c:v>
                </c:pt>
                <c:pt idx="4">
                  <c:v>3.6047430830039526</c:v>
                </c:pt>
                <c:pt idx="5">
                  <c:v>4.0316205533596836</c:v>
                </c:pt>
                <c:pt idx="6">
                  <c:v>4.3754940711462451</c:v>
                </c:pt>
              </c:numCache>
            </c:numRef>
          </c:xVal>
          <c:yVal>
            <c:numRef>
              <c:f>'P10 (2)'!$O$3:$O$9</c:f>
              <c:numCache>
                <c:formatCode>General</c:formatCode>
                <c:ptCount val="7"/>
                <c:pt idx="0">
                  <c:v>2.0892176071741035</c:v>
                </c:pt>
                <c:pt idx="1">
                  <c:v>2.8663544473607474</c:v>
                </c:pt>
                <c:pt idx="2">
                  <c:v>2.8482439851268593</c:v>
                </c:pt>
                <c:pt idx="3">
                  <c:v>2.898239173228347</c:v>
                </c:pt>
                <c:pt idx="4">
                  <c:v>2.9608671916010509</c:v>
                </c:pt>
                <c:pt idx="5">
                  <c:v>3.282676290463693</c:v>
                </c:pt>
                <c:pt idx="6">
                  <c:v>3.4838469160104992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7F-8841-8EA9-34F5EDF14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2819088"/>
        <c:axId val="-2042686304"/>
      </c:scatterChart>
      <c:valAx>
        <c:axId val="-2042819088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2686304"/>
        <c:crosses val="autoZero"/>
        <c:crossBetween val="midCat"/>
      </c:valAx>
      <c:valAx>
        <c:axId val="-204268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2819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control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'P1'!$A$5:$B$19</c:f>
              <c:multiLvlStrCache>
                <c:ptCount val="15"/>
                <c:lvl>
                  <c:pt idx="0">
                    <c:v>0</c:v>
                  </c:pt>
                  <c:pt idx="1">
                    <c:v>5</c:v>
                  </c:pt>
                  <c:pt idx="2">
                    <c:v>10</c:v>
                  </c:pt>
                  <c:pt idx="3">
                    <c:v>15</c:v>
                  </c:pt>
                  <c:pt idx="4">
                    <c:v>20</c:v>
                  </c:pt>
                  <c:pt idx="5">
                    <c:v>25</c:v>
                  </c:pt>
                  <c:pt idx="6">
                    <c:v>30</c:v>
                  </c:pt>
                  <c:pt idx="8">
                    <c:v>5</c:v>
                  </c:pt>
                  <c:pt idx="9">
                    <c:v>10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25</c:v>
                  </c:pt>
                  <c:pt idx="13">
                    <c:v>30</c:v>
                  </c:pt>
                </c:lvl>
                <c:lvl>
                  <c:pt idx="1">
                    <c:v>Rest</c:v>
                  </c:pt>
                  <c:pt idx="7">
                    <c:v>PCT</c:v>
                  </c:pt>
                  <c:pt idx="8">
                    <c:v>Exercise </c:v>
                  </c:pt>
                  <c:pt idx="14">
                    <c:v>PCT</c:v>
                  </c:pt>
                </c:lvl>
              </c:multiLvlStrCache>
            </c:multiLvlStrRef>
          </c:cat>
          <c:val>
            <c:numRef>
              <c:f>'P1'!$F$5:$F$19</c:f>
              <c:numCache>
                <c:formatCode>General</c:formatCode>
                <c:ptCount val="15"/>
                <c:pt idx="0">
                  <c:v>67</c:v>
                </c:pt>
                <c:pt idx="1">
                  <c:v>70</c:v>
                </c:pt>
                <c:pt idx="2">
                  <c:v>70</c:v>
                </c:pt>
                <c:pt idx="3">
                  <c:v>73</c:v>
                </c:pt>
                <c:pt idx="4">
                  <c:v>74</c:v>
                </c:pt>
                <c:pt idx="5">
                  <c:v>71</c:v>
                </c:pt>
                <c:pt idx="6">
                  <c:v>68</c:v>
                </c:pt>
                <c:pt idx="7">
                  <c:v>73</c:v>
                </c:pt>
                <c:pt idx="8">
                  <c:v>94</c:v>
                </c:pt>
                <c:pt idx="9">
                  <c:v>94</c:v>
                </c:pt>
                <c:pt idx="10">
                  <c:v>96</c:v>
                </c:pt>
                <c:pt idx="11">
                  <c:v>100</c:v>
                </c:pt>
                <c:pt idx="12">
                  <c:v>99</c:v>
                </c:pt>
                <c:pt idx="13">
                  <c:v>103</c:v>
                </c:pt>
                <c:pt idx="1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A9-40B0-AF09-D95D98999D6D}"/>
            </c:ext>
          </c:extLst>
        </c:ser>
        <c:ser>
          <c:idx val="1"/>
          <c:order val="1"/>
          <c:tx>
            <c:v>water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'P1'!$F$26:$F$40</c:f>
              <c:numCache>
                <c:formatCode>General</c:formatCode>
                <c:ptCount val="15"/>
                <c:pt idx="0">
                  <c:v>66</c:v>
                </c:pt>
                <c:pt idx="1">
                  <c:v>74</c:v>
                </c:pt>
                <c:pt idx="2">
                  <c:v>73</c:v>
                </c:pt>
                <c:pt idx="3">
                  <c:v>71</c:v>
                </c:pt>
                <c:pt idx="4">
                  <c:v>72</c:v>
                </c:pt>
                <c:pt idx="5">
                  <c:v>71</c:v>
                </c:pt>
                <c:pt idx="6">
                  <c:v>73</c:v>
                </c:pt>
                <c:pt idx="7">
                  <c:v>72</c:v>
                </c:pt>
                <c:pt idx="8">
                  <c:v>90</c:v>
                </c:pt>
                <c:pt idx="9">
                  <c:v>94</c:v>
                </c:pt>
                <c:pt idx="10">
                  <c:v>93</c:v>
                </c:pt>
                <c:pt idx="11">
                  <c:v>94</c:v>
                </c:pt>
                <c:pt idx="12">
                  <c:v>96</c:v>
                </c:pt>
                <c:pt idx="13">
                  <c:v>97</c:v>
                </c:pt>
                <c:pt idx="1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0B0-AF09-D95D98999D6D}"/>
            </c:ext>
          </c:extLst>
        </c:ser>
        <c:ser>
          <c:idx val="2"/>
          <c:order val="2"/>
          <c:tx>
            <c:v>menthol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'P1'!$F$47:$F$61</c:f>
              <c:numCache>
                <c:formatCode>General</c:formatCode>
                <c:ptCount val="15"/>
                <c:pt idx="0">
                  <c:v>64</c:v>
                </c:pt>
                <c:pt idx="1">
                  <c:v>68</c:v>
                </c:pt>
                <c:pt idx="2">
                  <c:v>64</c:v>
                </c:pt>
                <c:pt idx="3">
                  <c:v>69</c:v>
                </c:pt>
                <c:pt idx="4">
                  <c:v>64</c:v>
                </c:pt>
                <c:pt idx="5">
                  <c:v>68</c:v>
                </c:pt>
                <c:pt idx="6">
                  <c:v>69</c:v>
                </c:pt>
                <c:pt idx="7">
                  <c:v>72</c:v>
                </c:pt>
                <c:pt idx="8">
                  <c:v>91</c:v>
                </c:pt>
                <c:pt idx="9">
                  <c:v>94</c:v>
                </c:pt>
                <c:pt idx="10">
                  <c:v>96</c:v>
                </c:pt>
                <c:pt idx="11">
                  <c:v>95</c:v>
                </c:pt>
                <c:pt idx="12">
                  <c:v>98</c:v>
                </c:pt>
                <c:pt idx="13">
                  <c:v>99</c:v>
                </c:pt>
                <c:pt idx="1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A9-40B0-AF09-D95D98999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2361648"/>
        <c:axId val="-2122356576"/>
      </c:lineChart>
      <c:catAx>
        <c:axId val="-2122361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(mins)</a:t>
                </a:r>
                <a:r>
                  <a:rPr lang="en-GB" baseline="0"/>
                  <a:t>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2356576"/>
        <c:crosses val="autoZero"/>
        <c:auto val="1"/>
        <c:lblAlgn val="ctr"/>
        <c:lblOffset val="100"/>
        <c:noMultiLvlLbl val="0"/>
      </c:catAx>
      <c:valAx>
        <c:axId val="-2122356576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Heart</a:t>
                </a:r>
                <a:r>
                  <a:rPr lang="en-GB" baseline="0"/>
                  <a:t> Rate (bpm)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236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44905903274399E-2"/>
          <c:y val="4.1140726020434303E-2"/>
          <c:w val="0.85845611293909796"/>
          <c:h val="0.73407541740020099"/>
        </c:manualLayout>
      </c:layout>
      <c:lineChart>
        <c:grouping val="standard"/>
        <c:varyColors val="0"/>
        <c:ser>
          <c:idx val="0"/>
          <c:order val="0"/>
          <c:tx>
            <c:v>control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'P1'!$A$5:$B$19</c:f>
              <c:multiLvlStrCache>
                <c:ptCount val="15"/>
                <c:lvl>
                  <c:pt idx="0">
                    <c:v>0</c:v>
                  </c:pt>
                  <c:pt idx="1">
                    <c:v>5</c:v>
                  </c:pt>
                  <c:pt idx="2">
                    <c:v>10</c:v>
                  </c:pt>
                  <c:pt idx="3">
                    <c:v>15</c:v>
                  </c:pt>
                  <c:pt idx="4">
                    <c:v>20</c:v>
                  </c:pt>
                  <c:pt idx="5">
                    <c:v>25</c:v>
                  </c:pt>
                  <c:pt idx="6">
                    <c:v>30</c:v>
                  </c:pt>
                  <c:pt idx="8">
                    <c:v>5</c:v>
                  </c:pt>
                  <c:pt idx="9">
                    <c:v>10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25</c:v>
                  </c:pt>
                  <c:pt idx="13">
                    <c:v>30</c:v>
                  </c:pt>
                </c:lvl>
                <c:lvl>
                  <c:pt idx="1">
                    <c:v>Rest</c:v>
                  </c:pt>
                  <c:pt idx="7">
                    <c:v>PCT</c:v>
                  </c:pt>
                  <c:pt idx="8">
                    <c:v>Exercise </c:v>
                  </c:pt>
                  <c:pt idx="14">
                    <c:v>PCT</c:v>
                  </c:pt>
                </c:lvl>
              </c:multiLvlStrCache>
            </c:multiLvlStrRef>
          </c:cat>
          <c:val>
            <c:numRef>
              <c:f>'P1'!$D$5:$D$19</c:f>
              <c:numCache>
                <c:formatCode>General</c:formatCode>
                <c:ptCount val="15"/>
                <c:pt idx="0">
                  <c:v>36.630000000000003</c:v>
                </c:pt>
                <c:pt idx="1">
                  <c:v>36.69</c:v>
                </c:pt>
                <c:pt idx="2">
                  <c:v>36.68</c:v>
                </c:pt>
                <c:pt idx="3">
                  <c:v>36.69</c:v>
                </c:pt>
                <c:pt idx="4">
                  <c:v>36.700000000000003</c:v>
                </c:pt>
                <c:pt idx="5">
                  <c:v>36.700000000000003</c:v>
                </c:pt>
                <c:pt idx="6">
                  <c:v>36.71</c:v>
                </c:pt>
                <c:pt idx="7">
                  <c:v>36.729999999999997</c:v>
                </c:pt>
                <c:pt idx="8">
                  <c:v>36.700000000000003</c:v>
                </c:pt>
                <c:pt idx="9">
                  <c:v>36.770000000000003</c:v>
                </c:pt>
                <c:pt idx="10">
                  <c:v>36.86</c:v>
                </c:pt>
                <c:pt idx="11">
                  <c:v>36.93</c:v>
                </c:pt>
                <c:pt idx="12">
                  <c:v>37.049999999999997</c:v>
                </c:pt>
                <c:pt idx="13">
                  <c:v>37.11</c:v>
                </c:pt>
                <c:pt idx="14">
                  <c:v>37.39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727-95A0-70BAD37ABC7E}"/>
            </c:ext>
          </c:extLst>
        </c:ser>
        <c:ser>
          <c:idx val="1"/>
          <c:order val="1"/>
          <c:tx>
            <c:v>water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'P1'!$D$26:$D$40</c:f>
              <c:numCache>
                <c:formatCode>General</c:formatCode>
                <c:ptCount val="15"/>
                <c:pt idx="0">
                  <c:v>36.65</c:v>
                </c:pt>
                <c:pt idx="1">
                  <c:v>36.619999999999997</c:v>
                </c:pt>
                <c:pt idx="2">
                  <c:v>36.619999999999997</c:v>
                </c:pt>
                <c:pt idx="3">
                  <c:v>36.6</c:v>
                </c:pt>
                <c:pt idx="4">
                  <c:v>36.6</c:v>
                </c:pt>
                <c:pt idx="5">
                  <c:v>36.590000000000003</c:v>
                </c:pt>
                <c:pt idx="6">
                  <c:v>36.57</c:v>
                </c:pt>
                <c:pt idx="7">
                  <c:v>36.51</c:v>
                </c:pt>
                <c:pt idx="8">
                  <c:v>36.51</c:v>
                </c:pt>
                <c:pt idx="9">
                  <c:v>36.53</c:v>
                </c:pt>
                <c:pt idx="10">
                  <c:v>36.6</c:v>
                </c:pt>
                <c:pt idx="11">
                  <c:v>36.69</c:v>
                </c:pt>
                <c:pt idx="12">
                  <c:v>36.799999999999997</c:v>
                </c:pt>
                <c:pt idx="13">
                  <c:v>36.909999999999997</c:v>
                </c:pt>
                <c:pt idx="14">
                  <c:v>37.090000000000003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727-95A0-70BAD37ABC7E}"/>
            </c:ext>
          </c:extLst>
        </c:ser>
        <c:ser>
          <c:idx val="2"/>
          <c:order val="2"/>
          <c:tx>
            <c:v>menthol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'P1'!$D$47:$D$61</c:f>
              <c:numCache>
                <c:formatCode>General</c:formatCode>
                <c:ptCount val="15"/>
                <c:pt idx="0">
                  <c:v>36.35</c:v>
                </c:pt>
                <c:pt idx="1">
                  <c:v>36.340000000000003</c:v>
                </c:pt>
                <c:pt idx="2">
                  <c:v>36.35</c:v>
                </c:pt>
                <c:pt idx="3">
                  <c:v>36.340000000000003</c:v>
                </c:pt>
                <c:pt idx="4">
                  <c:v>36.369999999999997</c:v>
                </c:pt>
                <c:pt idx="5">
                  <c:v>36.36</c:v>
                </c:pt>
                <c:pt idx="6">
                  <c:v>36.380000000000003</c:v>
                </c:pt>
                <c:pt idx="7">
                  <c:v>36.46</c:v>
                </c:pt>
                <c:pt idx="8">
                  <c:v>36.479999999999997</c:v>
                </c:pt>
                <c:pt idx="9">
                  <c:v>36.53</c:v>
                </c:pt>
                <c:pt idx="10">
                  <c:v>36.630000000000003</c:v>
                </c:pt>
                <c:pt idx="11">
                  <c:v>36.76</c:v>
                </c:pt>
                <c:pt idx="12">
                  <c:v>36.93</c:v>
                </c:pt>
                <c:pt idx="13">
                  <c:v>37.01</c:v>
                </c:pt>
                <c:pt idx="14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727-95A0-70BAD37AB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6779392"/>
        <c:axId val="-2126773104"/>
      </c:lineChart>
      <c:catAx>
        <c:axId val="-212677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(mins)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773104"/>
        <c:crosses val="autoZero"/>
        <c:auto val="1"/>
        <c:lblAlgn val="ctr"/>
        <c:lblOffset val="100"/>
        <c:noMultiLvlLbl val="0"/>
      </c:catAx>
      <c:valAx>
        <c:axId val="-21267731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Core</a:t>
                </a:r>
                <a:r>
                  <a:rPr lang="en-GB" baseline="0"/>
                  <a:t> Temperature (</a:t>
                </a:r>
                <a:r>
                  <a:rPr lang="en-GB" baseline="0">
                    <a:latin typeface="Calibri" panose="020F0502020204030204" pitchFamily="34" charset="0"/>
                  </a:rPr>
                  <a:t>°</a:t>
                </a:r>
                <a:r>
                  <a:rPr lang="en-GB" baseline="0"/>
                  <a:t>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77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740912741692502"/>
          <c:y val="0.14352429658782301"/>
          <c:w val="9.38222144602293E-2"/>
          <c:h val="0.18934216656428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'P1'!$A$64:$A$67</c15:sqref>
                  </c15:fullRef>
                </c:ext>
              </c:extLst>
              <c:f>'P1'!$A$65:$A$67</c:f>
              <c:strCache>
                <c:ptCount val="3"/>
                <c:pt idx="0">
                  <c:v>Control </c:v>
                </c:pt>
                <c:pt idx="1">
                  <c:v>Water</c:v>
                </c:pt>
                <c:pt idx="2">
                  <c:v>Menthol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'P1'!$B$64:$B$67</c15:sqref>
                  </c15:fullRef>
                </c:ext>
              </c:extLst>
              <c:f>'P1'!$B$65:$B$67</c:f>
              <c:numCache>
                <c:formatCode>General</c:formatCode>
                <c:ptCount val="3"/>
                <c:pt idx="0">
                  <c:v>0.70000000000000284</c:v>
                </c:pt>
                <c:pt idx="1">
                  <c:v>5.0000000000001897E-2</c:v>
                </c:pt>
                <c:pt idx="2">
                  <c:v>0.65000000000000091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8-4A2A-87E0-C664F98DE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5833760"/>
        <c:axId val="-2125812112"/>
      </c:barChart>
      <c:catAx>
        <c:axId val="-212583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5812112"/>
        <c:crosses val="autoZero"/>
        <c:auto val="1"/>
        <c:lblAlgn val="ctr"/>
        <c:lblOffset val="100"/>
        <c:noMultiLvlLbl val="0"/>
      </c:catAx>
      <c:valAx>
        <c:axId val="-21258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Sweat</a:t>
                </a:r>
                <a:r>
                  <a:rPr lang="en-GB" baseline="0"/>
                  <a:t> rate (ml/h)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583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705E-2"/>
          <c:y val="5.0925925925925902E-2"/>
          <c:w val="0.83882130358705198"/>
          <c:h val="0.72270122484689403"/>
        </c:manualLayout>
      </c:layout>
      <c:lineChart>
        <c:grouping val="standard"/>
        <c:varyColors val="0"/>
        <c:ser>
          <c:idx val="0"/>
          <c:order val="0"/>
          <c:tx>
            <c:strRef>
              <c:f>'P2'!$B$3</c:f>
              <c:strCache>
                <c:ptCount val="1"/>
                <c:pt idx="0">
                  <c:v>Control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'P2'!$A$5:$B$19</c:f>
              <c:multiLvlStrCache>
                <c:ptCount val="15"/>
                <c:lvl>
                  <c:pt idx="0">
                    <c:v>0</c:v>
                  </c:pt>
                  <c:pt idx="1">
                    <c:v>5</c:v>
                  </c:pt>
                  <c:pt idx="2">
                    <c:v>10</c:v>
                  </c:pt>
                  <c:pt idx="3">
                    <c:v>15</c:v>
                  </c:pt>
                  <c:pt idx="4">
                    <c:v>20</c:v>
                  </c:pt>
                  <c:pt idx="5">
                    <c:v>25</c:v>
                  </c:pt>
                  <c:pt idx="6">
                    <c:v>30</c:v>
                  </c:pt>
                  <c:pt idx="8">
                    <c:v>5</c:v>
                  </c:pt>
                  <c:pt idx="9">
                    <c:v>10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25</c:v>
                  </c:pt>
                  <c:pt idx="13">
                    <c:v>30</c:v>
                  </c:pt>
                </c:lvl>
                <c:lvl>
                  <c:pt idx="1">
                    <c:v>Rest</c:v>
                  </c:pt>
                  <c:pt idx="7">
                    <c:v>PCT</c:v>
                  </c:pt>
                  <c:pt idx="8">
                    <c:v>Exercise </c:v>
                  </c:pt>
                  <c:pt idx="14">
                    <c:v>PCT</c:v>
                  </c:pt>
                </c:lvl>
              </c:multiLvlStrCache>
            </c:multiLvlStrRef>
          </c:cat>
          <c:val>
            <c:numRef>
              <c:f>'P2'!$F$5:$F$19</c:f>
              <c:numCache>
                <c:formatCode>General</c:formatCode>
                <c:ptCount val="15"/>
                <c:pt idx="0">
                  <c:v>57</c:v>
                </c:pt>
                <c:pt idx="1">
                  <c:v>56</c:v>
                </c:pt>
                <c:pt idx="2">
                  <c:v>55</c:v>
                </c:pt>
                <c:pt idx="3">
                  <c:v>56</c:v>
                </c:pt>
                <c:pt idx="4">
                  <c:v>55</c:v>
                </c:pt>
                <c:pt idx="5">
                  <c:v>58</c:v>
                </c:pt>
                <c:pt idx="6">
                  <c:v>58</c:v>
                </c:pt>
                <c:pt idx="7">
                  <c:v>61</c:v>
                </c:pt>
                <c:pt idx="8">
                  <c:v>91</c:v>
                </c:pt>
                <c:pt idx="9">
                  <c:v>94</c:v>
                </c:pt>
                <c:pt idx="10">
                  <c:v>99</c:v>
                </c:pt>
                <c:pt idx="11">
                  <c:v>100</c:v>
                </c:pt>
                <c:pt idx="12">
                  <c:v>99</c:v>
                </c:pt>
                <c:pt idx="13">
                  <c:v>101</c:v>
                </c:pt>
                <c:pt idx="1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98-4DCC-A008-3ABBB9F8363A}"/>
            </c:ext>
          </c:extLst>
        </c:ser>
        <c:ser>
          <c:idx val="1"/>
          <c:order val="1"/>
          <c:tx>
            <c:strRef>
              <c:f>'P2'!$B$24</c:f>
              <c:strCache>
                <c:ptCount val="1"/>
                <c:pt idx="0">
                  <c:v>Water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'P2'!$F$26:$F$40</c:f>
              <c:numCache>
                <c:formatCode>General</c:formatCode>
                <c:ptCount val="15"/>
                <c:pt idx="0">
                  <c:v>60</c:v>
                </c:pt>
                <c:pt idx="1">
                  <c:v>59</c:v>
                </c:pt>
                <c:pt idx="2">
                  <c:v>62</c:v>
                </c:pt>
                <c:pt idx="3">
                  <c:v>55</c:v>
                </c:pt>
                <c:pt idx="4">
                  <c:v>58</c:v>
                </c:pt>
                <c:pt idx="5">
                  <c:v>55</c:v>
                </c:pt>
                <c:pt idx="6">
                  <c:v>54</c:v>
                </c:pt>
                <c:pt idx="7">
                  <c:v>53</c:v>
                </c:pt>
                <c:pt idx="8">
                  <c:v>87</c:v>
                </c:pt>
                <c:pt idx="9">
                  <c:v>86</c:v>
                </c:pt>
                <c:pt idx="10">
                  <c:v>93</c:v>
                </c:pt>
                <c:pt idx="11">
                  <c:v>91</c:v>
                </c:pt>
                <c:pt idx="12">
                  <c:v>93</c:v>
                </c:pt>
                <c:pt idx="13">
                  <c:v>88</c:v>
                </c:pt>
                <c:pt idx="1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8-4DCC-A008-3ABBB9F8363A}"/>
            </c:ext>
          </c:extLst>
        </c:ser>
        <c:ser>
          <c:idx val="2"/>
          <c:order val="2"/>
          <c:tx>
            <c:strRef>
              <c:f>'P2'!$B$45</c:f>
              <c:strCache>
                <c:ptCount val="1"/>
                <c:pt idx="0">
                  <c:v>Menthol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'P2'!$F$47:$F$61</c:f>
              <c:numCache>
                <c:formatCode>General</c:formatCode>
                <c:ptCount val="15"/>
                <c:pt idx="0">
                  <c:v>58</c:v>
                </c:pt>
                <c:pt idx="1">
                  <c:v>62</c:v>
                </c:pt>
                <c:pt idx="2">
                  <c:v>55</c:v>
                </c:pt>
                <c:pt idx="3">
                  <c:v>57</c:v>
                </c:pt>
                <c:pt idx="4">
                  <c:v>57</c:v>
                </c:pt>
                <c:pt idx="5">
                  <c:v>60</c:v>
                </c:pt>
                <c:pt idx="6">
                  <c:v>60</c:v>
                </c:pt>
                <c:pt idx="7">
                  <c:v>64</c:v>
                </c:pt>
                <c:pt idx="8">
                  <c:v>93</c:v>
                </c:pt>
                <c:pt idx="9">
                  <c:v>94</c:v>
                </c:pt>
                <c:pt idx="10">
                  <c:v>97</c:v>
                </c:pt>
                <c:pt idx="11">
                  <c:v>97</c:v>
                </c:pt>
                <c:pt idx="12">
                  <c:v>96</c:v>
                </c:pt>
                <c:pt idx="13">
                  <c:v>102</c:v>
                </c:pt>
                <c:pt idx="1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98-4DCC-A008-3ABBB9F83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8691792"/>
        <c:axId val="-2088685568"/>
      </c:lineChart>
      <c:catAx>
        <c:axId val="-2088691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(mins)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685568"/>
        <c:crosses val="autoZero"/>
        <c:auto val="1"/>
        <c:lblAlgn val="ctr"/>
        <c:lblOffset val="100"/>
        <c:noMultiLvlLbl val="0"/>
      </c:catAx>
      <c:valAx>
        <c:axId val="-2088685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Heart</a:t>
                </a:r>
                <a:r>
                  <a:rPr lang="en-GB" baseline="0"/>
                  <a:t> Rate (bpm)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69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862445319335101"/>
          <c:y val="0.105242053076699"/>
          <c:w val="0.17637554680664899"/>
          <c:h val="0.2343766404199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56036745407"/>
          <c:y val="5.0925925925925902E-2"/>
          <c:w val="0.78472397200349997"/>
          <c:h val="0.73564085739282603"/>
        </c:manualLayout>
      </c:layout>
      <c:lineChart>
        <c:grouping val="standard"/>
        <c:varyColors val="0"/>
        <c:ser>
          <c:idx val="0"/>
          <c:order val="0"/>
          <c:tx>
            <c:strRef>
              <c:f>'P2'!$B$3</c:f>
              <c:strCache>
                <c:ptCount val="1"/>
                <c:pt idx="0">
                  <c:v>Control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'P2'!$A$5:$B$19</c:f>
              <c:multiLvlStrCache>
                <c:ptCount val="15"/>
                <c:lvl>
                  <c:pt idx="0">
                    <c:v>0</c:v>
                  </c:pt>
                  <c:pt idx="1">
                    <c:v>5</c:v>
                  </c:pt>
                  <c:pt idx="2">
                    <c:v>10</c:v>
                  </c:pt>
                  <c:pt idx="3">
                    <c:v>15</c:v>
                  </c:pt>
                  <c:pt idx="4">
                    <c:v>20</c:v>
                  </c:pt>
                  <c:pt idx="5">
                    <c:v>25</c:v>
                  </c:pt>
                  <c:pt idx="6">
                    <c:v>30</c:v>
                  </c:pt>
                  <c:pt idx="8">
                    <c:v>5</c:v>
                  </c:pt>
                  <c:pt idx="9">
                    <c:v>10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25</c:v>
                  </c:pt>
                  <c:pt idx="13">
                    <c:v>30</c:v>
                  </c:pt>
                </c:lvl>
                <c:lvl>
                  <c:pt idx="1">
                    <c:v>Rest</c:v>
                  </c:pt>
                  <c:pt idx="7">
                    <c:v>PCT</c:v>
                  </c:pt>
                  <c:pt idx="8">
                    <c:v>Exercise </c:v>
                  </c:pt>
                  <c:pt idx="14">
                    <c:v>PCT</c:v>
                  </c:pt>
                </c:lvl>
              </c:multiLvlStrCache>
            </c:multiLvlStrRef>
          </c:cat>
          <c:val>
            <c:numRef>
              <c:f>'P2'!$D$5:$D$19</c:f>
              <c:numCache>
                <c:formatCode>General</c:formatCode>
                <c:ptCount val="15"/>
                <c:pt idx="0">
                  <c:v>36.64</c:v>
                </c:pt>
                <c:pt idx="1">
                  <c:v>36.57</c:v>
                </c:pt>
                <c:pt idx="2">
                  <c:v>36.619999999999997</c:v>
                </c:pt>
                <c:pt idx="3">
                  <c:v>36.64</c:v>
                </c:pt>
                <c:pt idx="4">
                  <c:v>36.68</c:v>
                </c:pt>
                <c:pt idx="5">
                  <c:v>36.65</c:v>
                </c:pt>
                <c:pt idx="6">
                  <c:v>36.65</c:v>
                </c:pt>
                <c:pt idx="7">
                  <c:v>36.630000000000003</c:v>
                </c:pt>
                <c:pt idx="8">
                  <c:v>36.659999999999997</c:v>
                </c:pt>
                <c:pt idx="9">
                  <c:v>36.700000000000003</c:v>
                </c:pt>
                <c:pt idx="10">
                  <c:v>36.78</c:v>
                </c:pt>
                <c:pt idx="11">
                  <c:v>36.89</c:v>
                </c:pt>
                <c:pt idx="12">
                  <c:v>37.03</c:v>
                </c:pt>
                <c:pt idx="13">
                  <c:v>37.159999999999997</c:v>
                </c:pt>
                <c:pt idx="14">
                  <c:v>37.56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4-4AE5-B1F1-75EFAA7EEC22}"/>
            </c:ext>
          </c:extLst>
        </c:ser>
        <c:ser>
          <c:idx val="1"/>
          <c:order val="1"/>
          <c:tx>
            <c:strRef>
              <c:f>'P2'!$B$45</c:f>
              <c:strCache>
                <c:ptCount val="1"/>
                <c:pt idx="0">
                  <c:v>Menthol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'P2'!$D$47:$D$61</c:f>
              <c:numCache>
                <c:formatCode>General</c:formatCode>
                <c:ptCount val="15"/>
                <c:pt idx="0">
                  <c:v>36.799999999999997</c:v>
                </c:pt>
                <c:pt idx="1">
                  <c:v>36.82</c:v>
                </c:pt>
                <c:pt idx="2">
                  <c:v>36.799999999999997</c:v>
                </c:pt>
                <c:pt idx="3">
                  <c:v>36.79</c:v>
                </c:pt>
                <c:pt idx="4">
                  <c:v>36.78</c:v>
                </c:pt>
                <c:pt idx="5">
                  <c:v>36.79</c:v>
                </c:pt>
                <c:pt idx="6">
                  <c:v>36.89</c:v>
                </c:pt>
                <c:pt idx="7">
                  <c:v>36.83</c:v>
                </c:pt>
                <c:pt idx="8">
                  <c:v>36.880000000000003</c:v>
                </c:pt>
                <c:pt idx="9">
                  <c:v>36.9</c:v>
                </c:pt>
                <c:pt idx="10">
                  <c:v>37</c:v>
                </c:pt>
                <c:pt idx="11">
                  <c:v>37.090000000000003</c:v>
                </c:pt>
                <c:pt idx="12">
                  <c:v>37.22</c:v>
                </c:pt>
                <c:pt idx="13">
                  <c:v>37.33</c:v>
                </c:pt>
                <c:pt idx="14">
                  <c:v>37.69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4-4AE5-B1F1-75EFAA7EEC22}"/>
            </c:ext>
          </c:extLst>
        </c:ser>
        <c:ser>
          <c:idx val="2"/>
          <c:order val="2"/>
          <c:tx>
            <c:strRef>
              <c:f>'P2'!$B$24</c:f>
              <c:strCache>
                <c:ptCount val="1"/>
                <c:pt idx="0">
                  <c:v>Water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'P2'!$D$26:$D$40</c:f>
              <c:numCache>
                <c:formatCode>General</c:formatCode>
                <c:ptCount val="15"/>
                <c:pt idx="0">
                  <c:v>36.86</c:v>
                </c:pt>
                <c:pt idx="1">
                  <c:v>36.69</c:v>
                </c:pt>
                <c:pt idx="2">
                  <c:v>36.64</c:v>
                </c:pt>
                <c:pt idx="3">
                  <c:v>36.5</c:v>
                </c:pt>
                <c:pt idx="4">
                  <c:v>36.42</c:v>
                </c:pt>
                <c:pt idx="5">
                  <c:v>36.32</c:v>
                </c:pt>
                <c:pt idx="6">
                  <c:v>36.229999999999997</c:v>
                </c:pt>
                <c:pt idx="7">
                  <c:v>36.19</c:v>
                </c:pt>
                <c:pt idx="8">
                  <c:v>36.130000000000003</c:v>
                </c:pt>
                <c:pt idx="9">
                  <c:v>36.22</c:v>
                </c:pt>
                <c:pt idx="10">
                  <c:v>36.380000000000003</c:v>
                </c:pt>
                <c:pt idx="11">
                  <c:v>36.590000000000003</c:v>
                </c:pt>
                <c:pt idx="12">
                  <c:v>36.78</c:v>
                </c:pt>
                <c:pt idx="13">
                  <c:v>36.96</c:v>
                </c:pt>
                <c:pt idx="14">
                  <c:v>37.31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4-4AE5-B1F1-75EFAA7EE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7646752"/>
        <c:axId val="-2087640528"/>
      </c:lineChart>
      <c:catAx>
        <c:axId val="-208764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(mins)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640528"/>
        <c:crosses val="autoZero"/>
        <c:auto val="1"/>
        <c:lblAlgn val="ctr"/>
        <c:lblOffset val="100"/>
        <c:noMultiLvlLbl val="0"/>
      </c:catAx>
      <c:valAx>
        <c:axId val="-2087640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Core</a:t>
                </a:r>
                <a:r>
                  <a:rPr lang="en-GB" baseline="0"/>
                  <a:t> Temperature (</a:t>
                </a:r>
                <a:r>
                  <a:rPr lang="en-GB" baseline="0">
                    <a:latin typeface="Calibri" panose="020F0502020204030204" pitchFamily="34" charset="0"/>
                  </a:rPr>
                  <a:t>°</a:t>
                </a:r>
                <a:r>
                  <a:rPr lang="en-GB" baseline="0"/>
                  <a:t>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64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306889763779498"/>
          <c:y val="3.1820501603966201E-3"/>
          <c:w val="0.17637554680664899"/>
          <c:h val="0.2343766404199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'P2'!$A$64:$A$67</c15:sqref>
                  </c15:fullRef>
                </c:ext>
              </c:extLst>
              <c:f>'P2'!$A$65:$A$67</c:f>
              <c:strCache>
                <c:ptCount val="3"/>
                <c:pt idx="0">
                  <c:v>Control </c:v>
                </c:pt>
                <c:pt idx="1">
                  <c:v>Water</c:v>
                </c:pt>
                <c:pt idx="2">
                  <c:v>Menthol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'P2'!$B$64:$B$67</c15:sqref>
                  </c15:fullRef>
                </c:ext>
              </c:extLst>
              <c:f>'P2'!$B$65:$B$67</c:f>
              <c:numCache>
                <c:formatCode>General</c:formatCode>
                <c:ptCount val="3"/>
                <c:pt idx="0">
                  <c:v>0.74999999999999289</c:v>
                </c:pt>
                <c:pt idx="1">
                  <c:v>0.53333333333333388</c:v>
                </c:pt>
                <c:pt idx="2">
                  <c:v>0.78333333333333144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D-4C05-952E-CF175240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795552"/>
        <c:axId val="-2126762416"/>
      </c:barChart>
      <c:catAx>
        <c:axId val="-2126795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762416"/>
        <c:crosses val="autoZero"/>
        <c:auto val="1"/>
        <c:lblAlgn val="ctr"/>
        <c:lblOffset val="100"/>
        <c:noMultiLvlLbl val="0"/>
      </c:catAx>
      <c:valAx>
        <c:axId val="-212676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Sweat</a:t>
                </a:r>
                <a:r>
                  <a:rPr lang="en-GB" baseline="0"/>
                  <a:t> Rate (ml/h)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79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03149606299"/>
          <c:y val="7.4074074074074098E-2"/>
          <c:w val="0.890196850393701"/>
          <c:h val="0.65846456692913402"/>
        </c:manualLayout>
      </c:layout>
      <c:lineChart>
        <c:grouping val="standard"/>
        <c:varyColors val="0"/>
        <c:ser>
          <c:idx val="0"/>
          <c:order val="0"/>
          <c:tx>
            <c:strRef>
              <c:f>'P3'!$B$24</c:f>
              <c:strCache>
                <c:ptCount val="1"/>
                <c:pt idx="0">
                  <c:v>Water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'P3'!$A$26:$B$41</c:f>
              <c:multiLvlStrCache>
                <c:ptCount val="15"/>
                <c:lvl>
                  <c:pt idx="0">
                    <c:v>0</c:v>
                  </c:pt>
                  <c:pt idx="1">
                    <c:v>5</c:v>
                  </c:pt>
                  <c:pt idx="2">
                    <c:v>10</c:v>
                  </c:pt>
                  <c:pt idx="3">
                    <c:v>15</c:v>
                  </c:pt>
                  <c:pt idx="4">
                    <c:v>20</c:v>
                  </c:pt>
                  <c:pt idx="5">
                    <c:v>25</c:v>
                  </c:pt>
                  <c:pt idx="6">
                    <c:v>30</c:v>
                  </c:pt>
                  <c:pt idx="8">
                    <c:v>5</c:v>
                  </c:pt>
                  <c:pt idx="9">
                    <c:v>10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25</c:v>
                  </c:pt>
                  <c:pt idx="13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7">
                    <c:v>PCT</c:v>
                  </c:pt>
                  <c:pt idx="8">
                    <c:v>Exercise </c:v>
                  </c:pt>
                  <c:pt idx="14">
                    <c:v>PCT</c:v>
                  </c:pt>
                </c:lvl>
              </c:multiLvlStrCache>
            </c:multiLvlStrRef>
          </c:cat>
          <c:val>
            <c:numRef>
              <c:f>'P3'!$F$26:$F$40</c:f>
              <c:numCache>
                <c:formatCode>General</c:formatCode>
                <c:ptCount val="15"/>
                <c:pt idx="0">
                  <c:v>74</c:v>
                </c:pt>
                <c:pt idx="1">
                  <c:v>72</c:v>
                </c:pt>
                <c:pt idx="2">
                  <c:v>76</c:v>
                </c:pt>
                <c:pt idx="3">
                  <c:v>64</c:v>
                </c:pt>
                <c:pt idx="4">
                  <c:v>67</c:v>
                </c:pt>
                <c:pt idx="5">
                  <c:v>66</c:v>
                </c:pt>
                <c:pt idx="6">
                  <c:v>69</c:v>
                </c:pt>
                <c:pt idx="7">
                  <c:v>73</c:v>
                </c:pt>
                <c:pt idx="8">
                  <c:v>110</c:v>
                </c:pt>
                <c:pt idx="9">
                  <c:v>112</c:v>
                </c:pt>
                <c:pt idx="10">
                  <c:v>113</c:v>
                </c:pt>
                <c:pt idx="11">
                  <c:v>117</c:v>
                </c:pt>
                <c:pt idx="12">
                  <c:v>117</c:v>
                </c:pt>
                <c:pt idx="13">
                  <c:v>120</c:v>
                </c:pt>
                <c:pt idx="1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32-4CF3-BE76-2A63DA4C749E}"/>
            </c:ext>
          </c:extLst>
        </c:ser>
        <c:ser>
          <c:idx val="1"/>
          <c:order val="1"/>
          <c:tx>
            <c:strRef>
              <c:f>'P3'!$B$3</c:f>
              <c:strCache>
                <c:ptCount val="1"/>
                <c:pt idx="0">
                  <c:v>Control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'P3'!$F$5:$F$19</c:f>
              <c:numCache>
                <c:formatCode>General</c:formatCode>
                <c:ptCount val="15"/>
                <c:pt idx="0">
                  <c:v>60</c:v>
                </c:pt>
                <c:pt idx="1">
                  <c:v>65</c:v>
                </c:pt>
                <c:pt idx="2">
                  <c:v>62</c:v>
                </c:pt>
                <c:pt idx="3">
                  <c:v>60</c:v>
                </c:pt>
                <c:pt idx="4">
                  <c:v>69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106</c:v>
                </c:pt>
                <c:pt idx="9">
                  <c:v>111</c:v>
                </c:pt>
                <c:pt idx="10">
                  <c:v>115</c:v>
                </c:pt>
                <c:pt idx="11">
                  <c:v>117</c:v>
                </c:pt>
                <c:pt idx="12">
                  <c:v>124</c:v>
                </c:pt>
                <c:pt idx="13">
                  <c:v>124</c:v>
                </c:pt>
                <c:pt idx="1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2-4CF3-BE76-2A63DA4C749E}"/>
            </c:ext>
          </c:extLst>
        </c:ser>
        <c:ser>
          <c:idx val="2"/>
          <c:order val="2"/>
          <c:tx>
            <c:strRef>
              <c:f>'P3'!$B$45</c:f>
              <c:strCache>
                <c:ptCount val="1"/>
                <c:pt idx="0">
                  <c:v>Menthol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'P3'!$F$47:$F$61</c:f>
              <c:numCache>
                <c:formatCode>General</c:formatCode>
                <c:ptCount val="15"/>
                <c:pt idx="0">
                  <c:v>63</c:v>
                </c:pt>
                <c:pt idx="1">
                  <c:v>62</c:v>
                </c:pt>
                <c:pt idx="2">
                  <c:v>64</c:v>
                </c:pt>
                <c:pt idx="3">
                  <c:v>67</c:v>
                </c:pt>
                <c:pt idx="4">
                  <c:v>64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108</c:v>
                </c:pt>
                <c:pt idx="9">
                  <c:v>109</c:v>
                </c:pt>
                <c:pt idx="10">
                  <c:v>116</c:v>
                </c:pt>
                <c:pt idx="11">
                  <c:v>117</c:v>
                </c:pt>
                <c:pt idx="12">
                  <c:v>121</c:v>
                </c:pt>
                <c:pt idx="13">
                  <c:v>122</c:v>
                </c:pt>
                <c:pt idx="1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32-4CF3-BE76-2A63DA4C7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6710320"/>
        <c:axId val="-2126704096"/>
      </c:lineChart>
      <c:catAx>
        <c:axId val="-2126710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(mins)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704096"/>
        <c:crosses val="autoZero"/>
        <c:auto val="1"/>
        <c:lblAlgn val="ctr"/>
        <c:lblOffset val="100"/>
        <c:noMultiLvlLbl val="0"/>
      </c:catAx>
      <c:valAx>
        <c:axId val="-2126704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Heart</a:t>
                </a:r>
                <a:r>
                  <a:rPr lang="en-GB" baseline="0"/>
                  <a:t> rate (bpm)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71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03181959371704"/>
          <c:y val="0.393802110812497"/>
          <c:w val="0.128516542825965"/>
          <c:h val="0.22113178786217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56036745407"/>
          <c:y val="5.0925925925925902E-2"/>
          <c:w val="0.82361286089238805"/>
          <c:h val="0.68015456401283203"/>
        </c:manualLayout>
      </c:layout>
      <c:lineChart>
        <c:grouping val="standard"/>
        <c:varyColors val="0"/>
        <c:ser>
          <c:idx val="0"/>
          <c:order val="0"/>
          <c:tx>
            <c:strRef>
              <c:f>'P3'!$B$24</c:f>
              <c:strCache>
                <c:ptCount val="1"/>
                <c:pt idx="0">
                  <c:v>Water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'P3'!$A$26:$B$39</c:f>
              <c:multiLvlStrCache>
                <c:ptCount val="14"/>
                <c:lvl>
                  <c:pt idx="0">
                    <c:v>0</c:v>
                  </c:pt>
                  <c:pt idx="1">
                    <c:v>5</c:v>
                  </c:pt>
                  <c:pt idx="2">
                    <c:v>10</c:v>
                  </c:pt>
                  <c:pt idx="3">
                    <c:v>15</c:v>
                  </c:pt>
                  <c:pt idx="4">
                    <c:v>20</c:v>
                  </c:pt>
                  <c:pt idx="5">
                    <c:v>25</c:v>
                  </c:pt>
                  <c:pt idx="6">
                    <c:v>30</c:v>
                  </c:pt>
                  <c:pt idx="8">
                    <c:v>5</c:v>
                  </c:pt>
                  <c:pt idx="9">
                    <c:v>10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25</c:v>
                  </c:pt>
                  <c:pt idx="13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7">
                    <c:v>PCT</c:v>
                  </c:pt>
                  <c:pt idx="8">
                    <c:v>Exercise </c:v>
                  </c:pt>
                </c:lvl>
              </c:multiLvlStrCache>
            </c:multiLvlStrRef>
          </c:cat>
          <c:val>
            <c:numRef>
              <c:f>'P3'!$D$26:$D$39</c:f>
              <c:numCache>
                <c:formatCode>General</c:formatCode>
                <c:ptCount val="14"/>
                <c:pt idx="0">
                  <c:v>37.46</c:v>
                </c:pt>
                <c:pt idx="1">
                  <c:v>37.479999999999997</c:v>
                </c:pt>
                <c:pt idx="2">
                  <c:v>37.46</c:v>
                </c:pt>
                <c:pt idx="3">
                  <c:v>37.46</c:v>
                </c:pt>
                <c:pt idx="4">
                  <c:v>37.44</c:v>
                </c:pt>
                <c:pt idx="5">
                  <c:v>37.4</c:v>
                </c:pt>
                <c:pt idx="6">
                  <c:v>37.340000000000003</c:v>
                </c:pt>
                <c:pt idx="7">
                  <c:v>37.17</c:v>
                </c:pt>
                <c:pt idx="8">
                  <c:v>37.08</c:v>
                </c:pt>
                <c:pt idx="9">
                  <c:v>37.11</c:v>
                </c:pt>
                <c:pt idx="10">
                  <c:v>37.26</c:v>
                </c:pt>
                <c:pt idx="11">
                  <c:v>37.380000000000003</c:v>
                </c:pt>
                <c:pt idx="12">
                  <c:v>37.54</c:v>
                </c:pt>
                <c:pt idx="13">
                  <c:v>37.68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49-4849-B064-BAE1BE59D0A5}"/>
            </c:ext>
          </c:extLst>
        </c:ser>
        <c:ser>
          <c:idx val="1"/>
          <c:order val="1"/>
          <c:tx>
            <c:strRef>
              <c:f>'P3'!$B$3</c:f>
              <c:strCache>
                <c:ptCount val="1"/>
                <c:pt idx="0">
                  <c:v>Control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'P3'!$A$26:$B$39</c:f>
              <c:multiLvlStrCache>
                <c:ptCount val="14"/>
                <c:lvl>
                  <c:pt idx="0">
                    <c:v>0</c:v>
                  </c:pt>
                  <c:pt idx="1">
                    <c:v>5</c:v>
                  </c:pt>
                  <c:pt idx="2">
                    <c:v>10</c:v>
                  </c:pt>
                  <c:pt idx="3">
                    <c:v>15</c:v>
                  </c:pt>
                  <c:pt idx="4">
                    <c:v>20</c:v>
                  </c:pt>
                  <c:pt idx="5">
                    <c:v>25</c:v>
                  </c:pt>
                  <c:pt idx="6">
                    <c:v>30</c:v>
                  </c:pt>
                  <c:pt idx="8">
                    <c:v>5</c:v>
                  </c:pt>
                  <c:pt idx="9">
                    <c:v>10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25</c:v>
                  </c:pt>
                  <c:pt idx="13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7">
                    <c:v>PCT</c:v>
                  </c:pt>
                  <c:pt idx="8">
                    <c:v>Exercise </c:v>
                  </c:pt>
                </c:lvl>
              </c:multiLvlStrCache>
            </c:multiLvlStrRef>
          </c:cat>
          <c:val>
            <c:numRef>
              <c:f>'P3'!$D$5:$D$18</c:f>
              <c:numCache>
                <c:formatCode>General</c:formatCode>
                <c:ptCount val="14"/>
                <c:pt idx="0">
                  <c:v>37.1</c:v>
                </c:pt>
                <c:pt idx="1">
                  <c:v>37.15</c:v>
                </c:pt>
                <c:pt idx="2">
                  <c:v>37.159999999999997</c:v>
                </c:pt>
                <c:pt idx="3">
                  <c:v>37.19</c:v>
                </c:pt>
                <c:pt idx="4">
                  <c:v>37.21</c:v>
                </c:pt>
                <c:pt idx="5">
                  <c:v>37.24</c:v>
                </c:pt>
                <c:pt idx="6">
                  <c:v>37.24</c:v>
                </c:pt>
                <c:pt idx="7">
                  <c:v>37.28</c:v>
                </c:pt>
                <c:pt idx="8">
                  <c:v>37.369999999999997</c:v>
                </c:pt>
                <c:pt idx="9">
                  <c:v>37.43</c:v>
                </c:pt>
                <c:pt idx="10">
                  <c:v>37.54</c:v>
                </c:pt>
                <c:pt idx="11">
                  <c:v>37.65</c:v>
                </c:pt>
                <c:pt idx="12">
                  <c:v>37.83</c:v>
                </c:pt>
                <c:pt idx="13">
                  <c:v>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49-4849-B064-BAE1BE59D0A5}"/>
            </c:ext>
          </c:extLst>
        </c:ser>
        <c:ser>
          <c:idx val="2"/>
          <c:order val="2"/>
          <c:tx>
            <c:strRef>
              <c:f>'P3'!$B$45</c:f>
              <c:strCache>
                <c:ptCount val="1"/>
                <c:pt idx="0">
                  <c:v>Menthol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'P3'!$A$26:$B$39</c:f>
              <c:multiLvlStrCache>
                <c:ptCount val="14"/>
                <c:lvl>
                  <c:pt idx="0">
                    <c:v>0</c:v>
                  </c:pt>
                  <c:pt idx="1">
                    <c:v>5</c:v>
                  </c:pt>
                  <c:pt idx="2">
                    <c:v>10</c:v>
                  </c:pt>
                  <c:pt idx="3">
                    <c:v>15</c:v>
                  </c:pt>
                  <c:pt idx="4">
                    <c:v>20</c:v>
                  </c:pt>
                  <c:pt idx="5">
                    <c:v>25</c:v>
                  </c:pt>
                  <c:pt idx="6">
                    <c:v>30</c:v>
                  </c:pt>
                  <c:pt idx="8">
                    <c:v>5</c:v>
                  </c:pt>
                  <c:pt idx="9">
                    <c:v>10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25</c:v>
                  </c:pt>
                  <c:pt idx="13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7">
                    <c:v>PCT</c:v>
                  </c:pt>
                  <c:pt idx="8">
                    <c:v>Exercise </c:v>
                  </c:pt>
                </c:lvl>
              </c:multiLvlStrCache>
            </c:multiLvlStrRef>
          </c:cat>
          <c:val>
            <c:numRef>
              <c:f>'P3'!$D$47:$D$60</c:f>
              <c:numCache>
                <c:formatCode>General</c:formatCode>
                <c:ptCount val="14"/>
                <c:pt idx="0">
                  <c:v>36.950000000000003</c:v>
                </c:pt>
                <c:pt idx="1">
                  <c:v>36.92</c:v>
                </c:pt>
                <c:pt idx="2">
                  <c:v>36.92</c:v>
                </c:pt>
                <c:pt idx="3">
                  <c:v>36.94</c:v>
                </c:pt>
                <c:pt idx="4">
                  <c:v>36.96</c:v>
                </c:pt>
                <c:pt idx="5">
                  <c:v>36.99</c:v>
                </c:pt>
                <c:pt idx="6">
                  <c:v>37.020000000000003</c:v>
                </c:pt>
                <c:pt idx="7">
                  <c:v>37.090000000000003</c:v>
                </c:pt>
                <c:pt idx="8">
                  <c:v>37.25</c:v>
                </c:pt>
                <c:pt idx="9">
                  <c:v>37.4</c:v>
                </c:pt>
                <c:pt idx="10">
                  <c:v>37.590000000000003</c:v>
                </c:pt>
                <c:pt idx="11">
                  <c:v>37.729999999999997</c:v>
                </c:pt>
                <c:pt idx="12">
                  <c:v>37.869999999999997</c:v>
                </c:pt>
                <c:pt idx="13">
                  <c:v>38.03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49-4849-B064-BAE1BE59D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8645568"/>
        <c:axId val="-2088640512"/>
      </c:lineChart>
      <c:catAx>
        <c:axId val="-2088645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(mins)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640512"/>
        <c:crosses val="autoZero"/>
        <c:auto val="1"/>
        <c:lblAlgn val="ctr"/>
        <c:lblOffset val="100"/>
        <c:noMultiLvlLbl val="0"/>
      </c:catAx>
      <c:valAx>
        <c:axId val="-20886405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Core</a:t>
                </a:r>
                <a:r>
                  <a:rPr lang="en-GB" baseline="0"/>
                  <a:t> temperature (</a:t>
                </a:r>
                <a:r>
                  <a:rPr lang="en-GB" baseline="0">
                    <a:latin typeface="Calibri" panose="020F0502020204030204" pitchFamily="34" charset="0"/>
                  </a:rPr>
                  <a:t>°</a:t>
                </a:r>
                <a:r>
                  <a:rPr lang="en-GB" baseline="0"/>
                  <a:t>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64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584667541557301"/>
          <c:y val="4.0219087197433702E-2"/>
          <c:w val="0.17637554680664899"/>
          <c:h val="0.2343766404199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4902887139108"/>
                  <c:y val="-0.125416666666667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'P2 (2)'!$L$3:$L$8</c:f>
              <c:numCache>
                <c:formatCode>0</c:formatCode>
                <c:ptCount val="6"/>
                <c:pt idx="0">
                  <c:v>25</c:v>
                </c:pt>
                <c:pt idx="1">
                  <c:v>40</c:v>
                </c:pt>
                <c:pt idx="2">
                  <c:v>55</c:v>
                </c:pt>
                <c:pt idx="3">
                  <c:v>70</c:v>
                </c:pt>
                <c:pt idx="4">
                  <c:v>85</c:v>
                </c:pt>
                <c:pt idx="5">
                  <c:v>100</c:v>
                </c:pt>
              </c:numCache>
            </c:numRef>
          </c:xVal>
          <c:yVal>
            <c:numRef>
              <c:f>'P2 (2)'!$Q$3:$Q$8</c:f>
              <c:numCache>
                <c:formatCode>0.00</c:formatCode>
                <c:ptCount val="6"/>
                <c:pt idx="0">
                  <c:v>3.3423423423423424</c:v>
                </c:pt>
                <c:pt idx="1">
                  <c:v>4.3423423423423424</c:v>
                </c:pt>
                <c:pt idx="2">
                  <c:v>5.9819819819819822</c:v>
                </c:pt>
                <c:pt idx="3">
                  <c:v>6.6396396396396398</c:v>
                </c:pt>
                <c:pt idx="4">
                  <c:v>7.045045045045045</c:v>
                </c:pt>
                <c:pt idx="5">
                  <c:v>8.1621621621621614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watts vs mets</c:v>
                </c15:tx>
              </c15:filteredSeriesTitle>
            </c:ext>
            <c:ext xmlns:c16="http://schemas.microsoft.com/office/drawing/2014/chart" uri="{C3380CC4-5D6E-409C-BE32-E72D297353CC}">
              <c16:uniqueId val="{00000001-77E7-EB4B-B286-588985A20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5108080"/>
        <c:axId val="-2041240960"/>
      </c:scatterChart>
      <c:valAx>
        <c:axId val="-20351080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1240960"/>
        <c:crosses val="autoZero"/>
        <c:crossBetween val="midCat"/>
      </c:valAx>
      <c:valAx>
        <c:axId val="-20412409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5108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'P3'!$A$65:$A$67</c:f>
              <c:strCache>
                <c:ptCount val="3"/>
                <c:pt idx="0">
                  <c:v>Control </c:v>
                </c:pt>
                <c:pt idx="1">
                  <c:v>Water</c:v>
                </c:pt>
                <c:pt idx="2">
                  <c:v>Menthol </c:v>
                </c:pt>
              </c:strCache>
            </c:strRef>
          </c:cat>
          <c:val>
            <c:numRef>
              <c:f>'P3'!$B$65:$B$67</c:f>
              <c:numCache>
                <c:formatCode>0.0</c:formatCode>
                <c:ptCount val="3"/>
                <c:pt idx="0">
                  <c:v>1.1166666666666696</c:v>
                </c:pt>
                <c:pt idx="1">
                  <c:v>1.0333333333333408</c:v>
                </c:pt>
                <c:pt idx="2">
                  <c:v>1.0333333333333172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D-414C-90C5-03CD75B65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8620176"/>
        <c:axId val="-2125778016"/>
      </c:barChart>
      <c:catAx>
        <c:axId val="-2088620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Trial</a:t>
                </a:r>
                <a:r>
                  <a:rPr lang="en-GB" baseline="0"/>
                  <a:t>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5778016"/>
        <c:crosses val="autoZero"/>
        <c:auto val="1"/>
        <c:lblAlgn val="ctr"/>
        <c:lblOffset val="100"/>
        <c:noMultiLvlLbl val="0"/>
      </c:catAx>
      <c:valAx>
        <c:axId val="-212577801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Sweat</a:t>
                </a:r>
                <a:r>
                  <a:rPr lang="en-GB" baseline="0"/>
                  <a:t> Rate (ml/h)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62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'P4'!$A$65:$A$67</c:f>
              <c:strCache>
                <c:ptCount val="3"/>
                <c:pt idx="0">
                  <c:v>Control </c:v>
                </c:pt>
                <c:pt idx="1">
                  <c:v>Water</c:v>
                </c:pt>
                <c:pt idx="2">
                  <c:v>Menthol </c:v>
                </c:pt>
              </c:strCache>
            </c:strRef>
          </c:cat>
          <c:val>
            <c:numRef>
              <c:f>'P4'!$B$65:$B$67</c:f>
              <c:numCache>
                <c:formatCode>0.00</c:formatCode>
                <c:ptCount val="3"/>
                <c:pt idx="0">
                  <c:v>0.71666666666666623</c:v>
                </c:pt>
                <c:pt idx="1">
                  <c:v>0.65000000000000091</c:v>
                </c:pt>
                <c:pt idx="2">
                  <c:v>0.93333333333333712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94B-9AFF-C0FB6B976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7553984"/>
        <c:axId val="-2087547968"/>
      </c:barChart>
      <c:catAx>
        <c:axId val="-2087553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547968"/>
        <c:crosses val="autoZero"/>
        <c:auto val="1"/>
        <c:lblAlgn val="ctr"/>
        <c:lblOffset val="100"/>
        <c:noMultiLvlLbl val="0"/>
      </c:catAx>
      <c:valAx>
        <c:axId val="-20875479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Sweat</a:t>
                </a:r>
                <a:r>
                  <a:rPr lang="en-GB" baseline="0"/>
                  <a:t> rate (ml/h)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55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'P5'!$A$65:$A$67</c:f>
              <c:strCache>
                <c:ptCount val="3"/>
                <c:pt idx="0">
                  <c:v>Control </c:v>
                </c:pt>
                <c:pt idx="1">
                  <c:v>Water</c:v>
                </c:pt>
                <c:pt idx="2">
                  <c:v>Menthol </c:v>
                </c:pt>
              </c:strCache>
            </c:strRef>
          </c:cat>
          <c:val>
            <c:numRef>
              <c:f>'P5'!$B$65:$B$67</c:f>
              <c:numCache>
                <c:formatCode>0.00</c:formatCode>
                <c:ptCount val="3"/>
                <c:pt idx="0">
                  <c:v>1.2333333333333247</c:v>
                </c:pt>
                <c:pt idx="1">
                  <c:v>0.38333333333333997</c:v>
                </c:pt>
                <c:pt idx="2">
                  <c:v>0.19999999999998391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A-41D3-B971-C3E71BB56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7500304"/>
        <c:axId val="-2087494144"/>
      </c:barChart>
      <c:catAx>
        <c:axId val="-208750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(mins)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494144"/>
        <c:crosses val="autoZero"/>
        <c:auto val="1"/>
        <c:lblAlgn val="ctr"/>
        <c:lblOffset val="100"/>
        <c:noMultiLvlLbl val="0"/>
      </c:catAx>
      <c:valAx>
        <c:axId val="-2087494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Sweat</a:t>
                </a:r>
                <a:r>
                  <a:rPr lang="en-GB" baseline="0"/>
                  <a:t> rate (ml/h)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50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'P6'!$A$65:$A$67</c:f>
              <c:strCache>
                <c:ptCount val="3"/>
                <c:pt idx="0">
                  <c:v>Control </c:v>
                </c:pt>
                <c:pt idx="1">
                  <c:v>Water</c:v>
                </c:pt>
                <c:pt idx="2">
                  <c:v>Menthol </c:v>
                </c:pt>
              </c:strCache>
            </c:strRef>
          </c:cat>
          <c:val>
            <c:numRef>
              <c:f>'P6'!$B$65:$B$67</c:f>
              <c:numCache>
                <c:formatCode>0.00</c:formatCode>
                <c:ptCount val="3"/>
                <c:pt idx="0">
                  <c:v>1.3666666666666671</c:v>
                </c:pt>
                <c:pt idx="1">
                  <c:v>0.86666666666666003</c:v>
                </c:pt>
                <c:pt idx="2">
                  <c:v>0.98333333333332718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D-4EE7-8653-687FD3622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7442048"/>
        <c:axId val="-2087436032"/>
      </c:barChart>
      <c:catAx>
        <c:axId val="-2087442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436032"/>
        <c:crosses val="autoZero"/>
        <c:auto val="1"/>
        <c:lblAlgn val="ctr"/>
        <c:lblOffset val="100"/>
        <c:noMultiLvlLbl val="0"/>
      </c:catAx>
      <c:valAx>
        <c:axId val="-2087436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Sweat</a:t>
                </a:r>
                <a:r>
                  <a:rPr lang="en-GB" baseline="0"/>
                  <a:t> Rate (ml/h)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44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'P7'!$A$65:$A$67</c:f>
              <c:strCache>
                <c:ptCount val="3"/>
                <c:pt idx="0">
                  <c:v>Control </c:v>
                </c:pt>
                <c:pt idx="1">
                  <c:v>Water</c:v>
                </c:pt>
                <c:pt idx="2">
                  <c:v>Menthol </c:v>
                </c:pt>
              </c:strCache>
            </c:strRef>
          </c:cat>
          <c:val>
            <c:numRef>
              <c:f>'P7'!$B$65:$B$67</c:f>
              <c:numCache>
                <c:formatCode>0.00</c:formatCode>
                <c:ptCount val="3"/>
                <c:pt idx="0">
                  <c:v>0.79999999999999472</c:v>
                </c:pt>
                <c:pt idx="1">
                  <c:v>0.8666666666666718</c:v>
                </c:pt>
                <c:pt idx="2">
                  <c:v>0.78333333333333144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7-44F3-BAA0-B7A9CE82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7391360"/>
        <c:axId val="-2087387728"/>
      </c:barChart>
      <c:catAx>
        <c:axId val="-208739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387728"/>
        <c:crosses val="autoZero"/>
        <c:auto val="1"/>
        <c:lblAlgn val="ctr"/>
        <c:lblOffset val="100"/>
        <c:noMultiLvlLbl val="0"/>
      </c:catAx>
      <c:valAx>
        <c:axId val="-208738772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391360"/>
        <c:crosses val="autoZero"/>
        <c:crossBetween val="between"/>
        <c:majorUnit val="0.0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'P8'!$A$65:$A$67</c:f>
              <c:strCache>
                <c:ptCount val="3"/>
                <c:pt idx="0">
                  <c:v>Control </c:v>
                </c:pt>
                <c:pt idx="1">
                  <c:v>Water</c:v>
                </c:pt>
                <c:pt idx="2">
                  <c:v>Menthol </c:v>
                </c:pt>
              </c:strCache>
            </c:strRef>
          </c:cat>
          <c:val>
            <c:numRef>
              <c:f>'P8'!$B$65:$B$67</c:f>
              <c:numCache>
                <c:formatCode>0.00</c:formatCode>
                <c:ptCount val="3"/>
                <c:pt idx="0">
                  <c:v>0.68333333333332769</c:v>
                </c:pt>
                <c:pt idx="1">
                  <c:v>0.31666666666667476</c:v>
                </c:pt>
                <c:pt idx="2">
                  <c:v>0.80000000000000659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9-4AF4-BC81-1C01D55FF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8562688"/>
        <c:axId val="-2088556672"/>
      </c:barChart>
      <c:catAx>
        <c:axId val="-208856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556672"/>
        <c:crosses val="autoZero"/>
        <c:auto val="1"/>
        <c:lblAlgn val="ctr"/>
        <c:lblOffset val="100"/>
        <c:noMultiLvlLbl val="0"/>
      </c:catAx>
      <c:valAx>
        <c:axId val="-2088556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Sweat</a:t>
                </a:r>
                <a:r>
                  <a:rPr lang="en-GB" baseline="0"/>
                  <a:t> rate (ml/h)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56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'P9'!$A$65:$A$67</c:f>
              <c:strCache>
                <c:ptCount val="3"/>
                <c:pt idx="0">
                  <c:v>Control </c:v>
                </c:pt>
                <c:pt idx="1">
                  <c:v>Water</c:v>
                </c:pt>
                <c:pt idx="2">
                  <c:v>Menthol </c:v>
                </c:pt>
              </c:strCache>
            </c:strRef>
          </c:cat>
          <c:val>
            <c:numRef>
              <c:f>'P9'!$B$65:$B$67</c:f>
              <c:numCache>
                <c:formatCode>0.00</c:formatCode>
                <c:ptCount val="3"/>
                <c:pt idx="0">
                  <c:v>0.84999999999998488</c:v>
                </c:pt>
                <c:pt idx="1">
                  <c:v>0.61666666666667425</c:v>
                </c:pt>
                <c:pt idx="2">
                  <c:v>0.83333333333333326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B-45B4-9DC3-CD69342F5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7353472"/>
        <c:axId val="-2087349840"/>
      </c:barChart>
      <c:catAx>
        <c:axId val="-208735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349840"/>
        <c:crosses val="autoZero"/>
        <c:auto val="1"/>
        <c:lblAlgn val="ctr"/>
        <c:lblOffset val="100"/>
        <c:noMultiLvlLbl val="0"/>
      </c:catAx>
      <c:valAx>
        <c:axId val="-208734984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35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'P10'!$A$65:$A$67</c:f>
              <c:strCache>
                <c:ptCount val="3"/>
                <c:pt idx="0">
                  <c:v>Control </c:v>
                </c:pt>
                <c:pt idx="1">
                  <c:v>Water</c:v>
                </c:pt>
                <c:pt idx="2">
                  <c:v>Menthol </c:v>
                </c:pt>
              </c:strCache>
            </c:strRef>
          </c:cat>
          <c:val>
            <c:numRef>
              <c:f>'P10'!$B$65:$B$67</c:f>
              <c:numCache>
                <c:formatCode>0.00</c:formatCode>
                <c:ptCount val="3"/>
                <c:pt idx="0">
                  <c:v>1.2166666666666495</c:v>
                </c:pt>
                <c:pt idx="1">
                  <c:v>0.83333333333333326</c:v>
                </c:pt>
                <c:pt idx="2">
                  <c:v>0.96666666666666368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6-4BC5-9F87-FEE9F5459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8471184"/>
        <c:axId val="-2088465168"/>
      </c:barChart>
      <c:catAx>
        <c:axId val="-2088471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465168"/>
        <c:crosses val="autoZero"/>
        <c:auto val="1"/>
        <c:lblAlgn val="ctr"/>
        <c:lblOffset val="100"/>
        <c:noMultiLvlLbl val="0"/>
      </c:catAx>
      <c:valAx>
        <c:axId val="-20884651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Sweat</a:t>
                </a:r>
                <a:r>
                  <a:rPr lang="en-GB" baseline="0"/>
                  <a:t> Rate (ml/h)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47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Tre!$AS$1:$AU$1</c:f>
              <c:strCache>
                <c:ptCount val="3"/>
                <c:pt idx="0">
                  <c:v>CON</c:v>
                </c:pt>
                <c:pt idx="1">
                  <c:v>Water end core</c:v>
                </c:pt>
                <c:pt idx="2">
                  <c:v>MENT end core</c:v>
                </c:pt>
              </c:strCache>
            </c:strRef>
          </c:xVal>
          <c:yVal>
            <c:numRef>
              <c:f>Tre!$AS$2:$AU$2</c:f>
              <c:numCache>
                <c:formatCode>General</c:formatCode>
                <c:ptCount val="3"/>
                <c:pt idx="0">
                  <c:v>37.11</c:v>
                </c:pt>
                <c:pt idx="1">
                  <c:v>36.909999999999997</c:v>
                </c:pt>
                <c:pt idx="2">
                  <c:v>37.01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BD-0B43-B1B4-311D3C86C8E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Tre!$AS$1:$AU$1</c:f>
              <c:strCache>
                <c:ptCount val="3"/>
                <c:pt idx="0">
                  <c:v>CON</c:v>
                </c:pt>
                <c:pt idx="1">
                  <c:v>Water end core</c:v>
                </c:pt>
                <c:pt idx="2">
                  <c:v>MENT end core</c:v>
                </c:pt>
              </c:strCache>
            </c:strRef>
          </c:xVal>
          <c:yVal>
            <c:numRef>
              <c:f>Tre!$AS$3:$AU$3</c:f>
              <c:numCache>
                <c:formatCode>General</c:formatCode>
                <c:ptCount val="3"/>
                <c:pt idx="0">
                  <c:v>37.159999999999997</c:v>
                </c:pt>
                <c:pt idx="1">
                  <c:v>36.96</c:v>
                </c:pt>
                <c:pt idx="2">
                  <c:v>37.33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BD-0B43-B1B4-311D3C86C8E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Tre!$AS$1:$AU$1</c:f>
              <c:strCache>
                <c:ptCount val="3"/>
                <c:pt idx="0">
                  <c:v>CON</c:v>
                </c:pt>
                <c:pt idx="1">
                  <c:v>Water end core</c:v>
                </c:pt>
                <c:pt idx="2">
                  <c:v>MENT end core</c:v>
                </c:pt>
              </c:strCache>
            </c:strRef>
          </c:xVal>
          <c:yVal>
            <c:numRef>
              <c:f>Tre!$AS$4:$AU$4</c:f>
              <c:numCache>
                <c:formatCode>General</c:formatCode>
                <c:ptCount val="3"/>
                <c:pt idx="0">
                  <c:v>37.9</c:v>
                </c:pt>
                <c:pt idx="1">
                  <c:v>37.68</c:v>
                </c:pt>
                <c:pt idx="2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BD-0B43-B1B4-311D3C86C8E3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Tre!$AS$1:$AU$1</c:f>
              <c:strCache>
                <c:ptCount val="3"/>
                <c:pt idx="0">
                  <c:v>CON</c:v>
                </c:pt>
                <c:pt idx="1">
                  <c:v>Water end core</c:v>
                </c:pt>
                <c:pt idx="2">
                  <c:v>MENT end core</c:v>
                </c:pt>
              </c:strCache>
            </c:strRef>
          </c:xVal>
          <c:yVal>
            <c:numRef>
              <c:f>Tre!$AS$5:$AU$5</c:f>
              <c:numCache>
                <c:formatCode>General</c:formatCode>
                <c:ptCount val="3"/>
                <c:pt idx="0">
                  <c:v>37.96</c:v>
                </c:pt>
                <c:pt idx="1">
                  <c:v>37.56</c:v>
                </c:pt>
                <c:pt idx="2">
                  <c:v>38.340000000000003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BD-0B43-B1B4-311D3C86C8E3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Tre!$AS$1:$AU$1</c:f>
              <c:strCache>
                <c:ptCount val="3"/>
                <c:pt idx="0">
                  <c:v>CON</c:v>
                </c:pt>
                <c:pt idx="1">
                  <c:v>Water end core</c:v>
                </c:pt>
                <c:pt idx="2">
                  <c:v>MENT end core</c:v>
                </c:pt>
              </c:strCache>
            </c:strRef>
          </c:xVal>
          <c:yVal>
            <c:numRef>
              <c:f>Tre!$AS$6:$AU$6</c:f>
              <c:numCache>
                <c:formatCode>General</c:formatCode>
                <c:ptCount val="3"/>
                <c:pt idx="0">
                  <c:v>37.5</c:v>
                </c:pt>
                <c:pt idx="1">
                  <c:v>37.36</c:v>
                </c:pt>
                <c:pt idx="2">
                  <c:v>37.590000000000003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BD-0B43-B1B4-311D3C86C8E3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strRef>
              <c:f>Tre!$AS$1:$AU$1</c:f>
              <c:strCache>
                <c:ptCount val="3"/>
                <c:pt idx="0">
                  <c:v>CON</c:v>
                </c:pt>
                <c:pt idx="1">
                  <c:v>Water end core</c:v>
                </c:pt>
                <c:pt idx="2">
                  <c:v>MENT end core</c:v>
                </c:pt>
              </c:strCache>
            </c:strRef>
          </c:xVal>
          <c:yVal>
            <c:numRef>
              <c:f>Tre!$AS$7:$AU$7</c:f>
              <c:numCache>
                <c:formatCode>General</c:formatCode>
                <c:ptCount val="3"/>
                <c:pt idx="0">
                  <c:v>37.81</c:v>
                </c:pt>
                <c:pt idx="1">
                  <c:v>37.44</c:v>
                </c:pt>
                <c:pt idx="2">
                  <c:v>37.81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BD-0B43-B1B4-311D3C86C8E3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strRef>
              <c:f>Tre!$AS$1:$AU$1</c:f>
              <c:strCache>
                <c:ptCount val="3"/>
                <c:pt idx="0">
                  <c:v>CON</c:v>
                </c:pt>
                <c:pt idx="1">
                  <c:v>Water end core</c:v>
                </c:pt>
                <c:pt idx="2">
                  <c:v>MENT end core</c:v>
                </c:pt>
              </c:strCache>
            </c:strRef>
          </c:xVal>
          <c:yVal>
            <c:numRef>
              <c:f>Tre!$AS$8:$AU$8</c:f>
              <c:numCache>
                <c:formatCode>General</c:formatCode>
                <c:ptCount val="3"/>
                <c:pt idx="0">
                  <c:v>37.770000000000003</c:v>
                </c:pt>
                <c:pt idx="1">
                  <c:v>37.44</c:v>
                </c:pt>
                <c:pt idx="2">
                  <c:v>37.700000000000003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BD-0B43-B1B4-311D3C86C8E3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strRef>
              <c:f>Tre!$AS$1:$AU$1</c:f>
              <c:strCache>
                <c:ptCount val="3"/>
                <c:pt idx="0">
                  <c:v>CON</c:v>
                </c:pt>
                <c:pt idx="1">
                  <c:v>Water end core</c:v>
                </c:pt>
                <c:pt idx="2">
                  <c:v>MENT end core</c:v>
                </c:pt>
              </c:strCache>
            </c:strRef>
          </c:xVal>
          <c:yVal>
            <c:numRef>
              <c:f>Tre!$AS$9:$AU$9</c:f>
              <c:numCache>
                <c:formatCode>General</c:formatCode>
                <c:ptCount val="3"/>
                <c:pt idx="0">
                  <c:v>37.880000000000003</c:v>
                </c:pt>
                <c:pt idx="1">
                  <c:v>37.22</c:v>
                </c:pt>
                <c:pt idx="2">
                  <c:v>37.79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BD-0B43-B1B4-311D3C86C8E3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strRef>
              <c:f>Tre!$AS$1:$AU$1</c:f>
              <c:strCache>
                <c:ptCount val="3"/>
                <c:pt idx="0">
                  <c:v>CON</c:v>
                </c:pt>
                <c:pt idx="1">
                  <c:v>Water end core</c:v>
                </c:pt>
                <c:pt idx="2">
                  <c:v>MENT end core</c:v>
                </c:pt>
              </c:strCache>
            </c:strRef>
          </c:xVal>
          <c:yVal>
            <c:numRef>
              <c:f>Tre!$AS$10:$AU$10</c:f>
              <c:numCache>
                <c:formatCode>General</c:formatCode>
                <c:ptCount val="3"/>
                <c:pt idx="0">
                  <c:v>37.69</c:v>
                </c:pt>
                <c:pt idx="1">
                  <c:v>37.380000000000003</c:v>
                </c:pt>
                <c:pt idx="2">
                  <c:v>37.51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BD-0B43-B1B4-311D3C86C8E3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strRef>
              <c:f>Tre!$AS$1:$AU$1</c:f>
              <c:strCache>
                <c:ptCount val="3"/>
                <c:pt idx="0">
                  <c:v>CON</c:v>
                </c:pt>
                <c:pt idx="1">
                  <c:v>Water end core</c:v>
                </c:pt>
                <c:pt idx="2">
                  <c:v>MENT end core</c:v>
                </c:pt>
              </c:strCache>
            </c:strRef>
          </c:xVal>
          <c:yVal>
            <c:numRef>
              <c:f>Tre!$AS$11:$AU$11</c:f>
              <c:numCache>
                <c:formatCode>General</c:formatCode>
                <c:ptCount val="3"/>
                <c:pt idx="0">
                  <c:v>37.799999999999997</c:v>
                </c:pt>
                <c:pt idx="1">
                  <c:v>37.28</c:v>
                </c:pt>
                <c:pt idx="2">
                  <c:v>37.69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9BD-0B43-B1B4-311D3C86C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7271680"/>
        <c:axId val="-2087265664"/>
      </c:scatterChart>
      <c:valAx>
        <c:axId val="-208727168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265664"/>
        <c:crosses val="autoZero"/>
        <c:crossBetween val="midCat"/>
      </c:valAx>
      <c:valAx>
        <c:axId val="-2087265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271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 (2)'!$A$1</c:f>
              <c:strCache>
                <c:ptCount val="1"/>
                <c:pt idx="0">
                  <c:v> Control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'Tre (2)'!$B$2:$B$15</c:f>
              <c:strCache>
                <c:ptCount val="1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PCT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</c:strCache>
            </c:strRef>
          </c:cat>
          <c:val>
            <c:numRef>
              <c:f>'Tre (2)'!$M$2:$M$15</c:f>
              <c:numCache>
                <c:formatCode>General</c:formatCode>
                <c:ptCount val="14"/>
                <c:pt idx="0">
                  <c:v>37.152999999999999</c:v>
                </c:pt>
                <c:pt idx="1">
                  <c:v>37.152999999999999</c:v>
                </c:pt>
                <c:pt idx="2">
                  <c:v>37.137</c:v>
                </c:pt>
                <c:pt idx="3">
                  <c:v>37.136999999999993</c:v>
                </c:pt>
                <c:pt idx="4">
                  <c:v>37.128</c:v>
                </c:pt>
                <c:pt idx="5">
                  <c:v>37.134</c:v>
                </c:pt>
                <c:pt idx="6">
                  <c:v>37.136999999999993</c:v>
                </c:pt>
                <c:pt idx="7">
                  <c:v>37.113</c:v>
                </c:pt>
                <c:pt idx="8">
                  <c:v>37.169999999999995</c:v>
                </c:pt>
                <c:pt idx="9">
                  <c:v>37.234999999999999</c:v>
                </c:pt>
                <c:pt idx="10">
                  <c:v>37.331000000000003</c:v>
                </c:pt>
                <c:pt idx="11">
                  <c:v>37.433000000000007</c:v>
                </c:pt>
                <c:pt idx="12">
                  <c:v>37.554000000000002</c:v>
                </c:pt>
                <c:pt idx="13">
                  <c:v>37.641999999999996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8E-4C7A-952F-FA433D4E4F7E}"/>
            </c:ext>
          </c:extLst>
        </c:ser>
        <c:ser>
          <c:idx val="1"/>
          <c:order val="1"/>
          <c:tx>
            <c:strRef>
              <c:f>'Tre (2)'!$A$17</c:f>
              <c:strCache>
                <c:ptCount val="1"/>
                <c:pt idx="0">
                  <c:v> Water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'Tre (2)'!$M$18:$M$31</c:f>
              <c:numCache>
                <c:formatCode>General</c:formatCode>
                <c:ptCount val="14"/>
                <c:pt idx="0">
                  <c:v>37.176000000000002</c:v>
                </c:pt>
                <c:pt idx="1">
                  <c:v>37.155000000000008</c:v>
                </c:pt>
                <c:pt idx="2">
                  <c:v>37.129000000000005</c:v>
                </c:pt>
                <c:pt idx="3">
                  <c:v>37.083000000000006</c:v>
                </c:pt>
                <c:pt idx="4">
                  <c:v>37.040000000000006</c:v>
                </c:pt>
                <c:pt idx="5">
                  <c:v>36.985999999999997</c:v>
                </c:pt>
                <c:pt idx="6">
                  <c:v>36.896000000000001</c:v>
                </c:pt>
                <c:pt idx="7">
                  <c:v>36.796999999999997</c:v>
                </c:pt>
                <c:pt idx="8">
                  <c:v>36.741</c:v>
                </c:pt>
                <c:pt idx="9">
                  <c:v>36.789000000000001</c:v>
                </c:pt>
                <c:pt idx="10">
                  <c:v>36.910000000000011</c:v>
                </c:pt>
                <c:pt idx="11">
                  <c:v>37.036999999999999</c:v>
                </c:pt>
                <c:pt idx="12">
                  <c:v>37.177</c:v>
                </c:pt>
                <c:pt idx="13">
                  <c:v>37.294999999999995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E-4C7A-952F-FA433D4E4F7E}"/>
            </c:ext>
          </c:extLst>
        </c:ser>
        <c:ser>
          <c:idx val="2"/>
          <c:order val="2"/>
          <c:tx>
            <c:strRef>
              <c:f>'Tre (2)'!$A$33</c:f>
              <c:strCache>
                <c:ptCount val="1"/>
                <c:pt idx="0">
                  <c:v> Menthol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'Tre (2)'!$M$34:$M$47</c:f>
              <c:numCache>
                <c:formatCode>General</c:formatCode>
                <c:ptCount val="14"/>
                <c:pt idx="0">
                  <c:v>36.994999999999997</c:v>
                </c:pt>
                <c:pt idx="1">
                  <c:v>36.994000000000007</c:v>
                </c:pt>
                <c:pt idx="2">
                  <c:v>36.975000000000001</c:v>
                </c:pt>
                <c:pt idx="3">
                  <c:v>36.975999999999999</c:v>
                </c:pt>
                <c:pt idx="4">
                  <c:v>36.974000000000004</c:v>
                </c:pt>
                <c:pt idx="5">
                  <c:v>36.980000000000004</c:v>
                </c:pt>
                <c:pt idx="6">
                  <c:v>37.001999999999995</c:v>
                </c:pt>
                <c:pt idx="7">
                  <c:v>37.009</c:v>
                </c:pt>
                <c:pt idx="8">
                  <c:v>37.071999999999996</c:v>
                </c:pt>
                <c:pt idx="9">
                  <c:v>37.146000000000001</c:v>
                </c:pt>
                <c:pt idx="10">
                  <c:v>37.255000000000003</c:v>
                </c:pt>
                <c:pt idx="11">
                  <c:v>37.372</c:v>
                </c:pt>
                <c:pt idx="12">
                  <c:v>37.506</c:v>
                </c:pt>
                <c:pt idx="13">
                  <c:v>37.615000000000002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8E-4C7A-952F-FA433D4E4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8382416"/>
        <c:axId val="-2088378784"/>
      </c:lineChart>
      <c:catAx>
        <c:axId val="-208838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378784"/>
        <c:crosses val="autoZero"/>
        <c:auto val="1"/>
        <c:lblAlgn val="ctr"/>
        <c:lblOffset val="100"/>
        <c:noMultiLvlLbl val="0"/>
      </c:catAx>
      <c:valAx>
        <c:axId val="-2088378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38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75371828521405E-2"/>
          <c:y val="0.18560185185185199"/>
          <c:w val="0.87755796150481202"/>
          <c:h val="0.61498432487605703"/>
        </c:manualLayout>
      </c:layout>
      <c:scatterChart>
        <c:scatterStyle val="lineMarker"/>
        <c:varyColors val="0"/>
        <c:ser>
          <c:idx val="0"/>
          <c:order val="0"/>
          <c:tx>
            <c:v>mhp vs mets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'P2 (2)'!$O$3:$O$8</c:f>
              <c:numCache>
                <c:formatCode>General</c:formatCode>
                <c:ptCount val="6"/>
                <c:pt idx="0">
                  <c:v>1.7699390895687439</c:v>
                </c:pt>
                <c:pt idx="1">
                  <c:v>2.1817592046524967</c:v>
                </c:pt>
                <c:pt idx="2">
                  <c:v>3.0485519924642683</c:v>
                </c:pt>
                <c:pt idx="3">
                  <c:v>3.2699763279682204</c:v>
                </c:pt>
                <c:pt idx="4">
                  <c:v>3.2780044436253442</c:v>
                </c:pt>
                <c:pt idx="5">
                  <c:v>3.7697449932424139</c:v>
                </c:pt>
              </c:numCache>
            </c:numRef>
          </c:xVal>
          <c:yVal>
            <c:numRef>
              <c:f>'P2 (2)'!$Q$3:$Q$8</c:f>
              <c:numCache>
                <c:formatCode>0.00</c:formatCode>
                <c:ptCount val="6"/>
                <c:pt idx="0">
                  <c:v>3.3423423423423424</c:v>
                </c:pt>
                <c:pt idx="1">
                  <c:v>4.3423423423423424</c:v>
                </c:pt>
                <c:pt idx="2">
                  <c:v>5.9819819819819822</c:v>
                </c:pt>
                <c:pt idx="3">
                  <c:v>6.6396396396396398</c:v>
                </c:pt>
                <c:pt idx="4">
                  <c:v>7.045045045045045</c:v>
                </c:pt>
                <c:pt idx="5">
                  <c:v>8.1621621621621614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B2-BD48-9E34-E63010DD6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6651792"/>
        <c:axId val="-2038615248"/>
      </c:scatterChart>
      <c:valAx>
        <c:axId val="-203665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8615248"/>
        <c:crosses val="autoZero"/>
        <c:crossBetween val="midCat"/>
      </c:valAx>
      <c:valAx>
        <c:axId val="-2038615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6651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56482939632499"/>
          <c:y val="4.3073904274799797E-2"/>
          <c:w val="0.81368958880139997"/>
          <c:h val="0.71380674339392203"/>
        </c:manualLayout>
      </c:layout>
      <c:lineChart>
        <c:grouping val="standard"/>
        <c:varyColors val="0"/>
        <c:ser>
          <c:idx val="0"/>
          <c:order val="0"/>
          <c:tx>
            <c:strRef>
              <c:f>'Tre (2)'!$A$17</c:f>
              <c:strCache>
                <c:ptCount val="1"/>
                <c:pt idx="0">
                  <c:v> Water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'Tre (2)'!$A$18:$B$31</c:f>
              <c:multiLvlStrCache>
                <c:ptCount val="14"/>
                <c:lvl>
                  <c:pt idx="0">
                    <c:v>0</c:v>
                  </c:pt>
                  <c:pt idx="1">
                    <c:v>5</c:v>
                  </c:pt>
                  <c:pt idx="2">
                    <c:v>10</c:v>
                  </c:pt>
                  <c:pt idx="3">
                    <c:v>15</c:v>
                  </c:pt>
                  <c:pt idx="4">
                    <c:v>20</c:v>
                  </c:pt>
                  <c:pt idx="5">
                    <c:v>25</c:v>
                  </c:pt>
                  <c:pt idx="6">
                    <c:v>30</c:v>
                  </c:pt>
                  <c:pt idx="8">
                    <c:v>5</c:v>
                  </c:pt>
                  <c:pt idx="9">
                    <c:v>10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25</c:v>
                  </c:pt>
                  <c:pt idx="13">
                    <c:v>30</c:v>
                  </c:pt>
                </c:lvl>
                <c:lvl>
                  <c:pt idx="1">
                    <c:v>Rest</c:v>
                  </c:pt>
                  <c:pt idx="7">
                    <c:v>PCT</c:v>
                  </c:pt>
                  <c:pt idx="8">
                    <c:v>Exercise </c:v>
                  </c:pt>
                </c:lvl>
              </c:multiLvlStrCache>
            </c:multiLvlStrRef>
          </c:cat>
          <c:val>
            <c:numRef>
              <c:f>'Tre (2)'!$F$18:$F$31</c:f>
              <c:numCache>
                <c:formatCode>General</c:formatCode>
                <c:ptCount val="14"/>
                <c:pt idx="0">
                  <c:v>37.18</c:v>
                </c:pt>
                <c:pt idx="1">
                  <c:v>37.11</c:v>
                </c:pt>
                <c:pt idx="2">
                  <c:v>37.049999999999997</c:v>
                </c:pt>
                <c:pt idx="3">
                  <c:v>36.99</c:v>
                </c:pt>
                <c:pt idx="4">
                  <c:v>36.950000000000003</c:v>
                </c:pt>
                <c:pt idx="5">
                  <c:v>36.89</c:v>
                </c:pt>
                <c:pt idx="6">
                  <c:v>36.79</c:v>
                </c:pt>
                <c:pt idx="7">
                  <c:v>36.82</c:v>
                </c:pt>
                <c:pt idx="8">
                  <c:v>36.700000000000003</c:v>
                </c:pt>
                <c:pt idx="9">
                  <c:v>36.770000000000003</c:v>
                </c:pt>
                <c:pt idx="10">
                  <c:v>36.92</c:v>
                </c:pt>
                <c:pt idx="11">
                  <c:v>37.03</c:v>
                </c:pt>
                <c:pt idx="12">
                  <c:v>37.159999999999997</c:v>
                </c:pt>
                <c:pt idx="13">
                  <c:v>37.28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6A-47EE-BE50-3F57690EB195}"/>
            </c:ext>
          </c:extLst>
        </c:ser>
        <c:ser>
          <c:idx val="1"/>
          <c:order val="1"/>
          <c:tx>
            <c:strRef>
              <c:f>'Tre (2)'!$A$1</c:f>
              <c:strCache>
                <c:ptCount val="1"/>
                <c:pt idx="0">
                  <c:v> Control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'Tre (2)'!$A$18:$B$31</c:f>
              <c:multiLvlStrCache>
                <c:ptCount val="14"/>
                <c:lvl>
                  <c:pt idx="0">
                    <c:v>0</c:v>
                  </c:pt>
                  <c:pt idx="1">
                    <c:v>5</c:v>
                  </c:pt>
                  <c:pt idx="2">
                    <c:v>10</c:v>
                  </c:pt>
                  <c:pt idx="3">
                    <c:v>15</c:v>
                  </c:pt>
                  <c:pt idx="4">
                    <c:v>20</c:v>
                  </c:pt>
                  <c:pt idx="5">
                    <c:v>25</c:v>
                  </c:pt>
                  <c:pt idx="6">
                    <c:v>30</c:v>
                  </c:pt>
                  <c:pt idx="8">
                    <c:v>5</c:v>
                  </c:pt>
                  <c:pt idx="9">
                    <c:v>10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25</c:v>
                  </c:pt>
                  <c:pt idx="13">
                    <c:v>30</c:v>
                  </c:pt>
                </c:lvl>
                <c:lvl>
                  <c:pt idx="1">
                    <c:v>Rest</c:v>
                  </c:pt>
                  <c:pt idx="7">
                    <c:v>PCT</c:v>
                  </c:pt>
                  <c:pt idx="8">
                    <c:v>Exercise </c:v>
                  </c:pt>
                </c:lvl>
              </c:multiLvlStrCache>
            </c:multiLvlStrRef>
          </c:cat>
          <c:val>
            <c:numRef>
              <c:f>'Tre (2)'!$F$2:$F$15</c:f>
              <c:numCache>
                <c:formatCode>General</c:formatCode>
                <c:ptCount val="14"/>
                <c:pt idx="0">
                  <c:v>37.520000000000003</c:v>
                </c:pt>
                <c:pt idx="1">
                  <c:v>37.47</c:v>
                </c:pt>
                <c:pt idx="2">
                  <c:v>37.409999999999997</c:v>
                </c:pt>
                <c:pt idx="3">
                  <c:v>37.39</c:v>
                </c:pt>
                <c:pt idx="4">
                  <c:v>37.35</c:v>
                </c:pt>
                <c:pt idx="5">
                  <c:v>37.340000000000003</c:v>
                </c:pt>
                <c:pt idx="6">
                  <c:v>37.32</c:v>
                </c:pt>
                <c:pt idx="7">
                  <c:v>37.25</c:v>
                </c:pt>
                <c:pt idx="8">
                  <c:v>37.299999999999997</c:v>
                </c:pt>
                <c:pt idx="9">
                  <c:v>37.380000000000003</c:v>
                </c:pt>
                <c:pt idx="10">
                  <c:v>37.47</c:v>
                </c:pt>
                <c:pt idx="11">
                  <c:v>37.590000000000003</c:v>
                </c:pt>
                <c:pt idx="12">
                  <c:v>37.69</c:v>
                </c:pt>
                <c:pt idx="13">
                  <c:v>37.799999999999997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A-47EE-BE50-3F57690EB195}"/>
            </c:ext>
          </c:extLst>
        </c:ser>
        <c:ser>
          <c:idx val="2"/>
          <c:order val="2"/>
          <c:tx>
            <c:strRef>
              <c:f>'Tre (2)'!$A$33</c:f>
              <c:strCache>
                <c:ptCount val="1"/>
                <c:pt idx="0">
                  <c:v> Menthol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'Tre (2)'!$A$18:$B$31</c:f>
              <c:multiLvlStrCache>
                <c:ptCount val="14"/>
                <c:lvl>
                  <c:pt idx="0">
                    <c:v>0</c:v>
                  </c:pt>
                  <c:pt idx="1">
                    <c:v>5</c:v>
                  </c:pt>
                  <c:pt idx="2">
                    <c:v>10</c:v>
                  </c:pt>
                  <c:pt idx="3">
                    <c:v>15</c:v>
                  </c:pt>
                  <c:pt idx="4">
                    <c:v>20</c:v>
                  </c:pt>
                  <c:pt idx="5">
                    <c:v>25</c:v>
                  </c:pt>
                  <c:pt idx="6">
                    <c:v>30</c:v>
                  </c:pt>
                  <c:pt idx="8">
                    <c:v>5</c:v>
                  </c:pt>
                  <c:pt idx="9">
                    <c:v>10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25</c:v>
                  </c:pt>
                  <c:pt idx="13">
                    <c:v>30</c:v>
                  </c:pt>
                </c:lvl>
                <c:lvl>
                  <c:pt idx="1">
                    <c:v>Rest</c:v>
                  </c:pt>
                  <c:pt idx="7">
                    <c:v>PCT</c:v>
                  </c:pt>
                  <c:pt idx="8">
                    <c:v>Exercise </c:v>
                  </c:pt>
                </c:lvl>
              </c:multiLvlStrCache>
            </c:multiLvlStrRef>
          </c:cat>
          <c:val>
            <c:numRef>
              <c:f>'Tre (2)'!$F$34:$F$47</c:f>
              <c:numCache>
                <c:formatCode>General</c:formatCode>
                <c:ptCount val="14"/>
                <c:pt idx="0">
                  <c:v>37.229999999999997</c:v>
                </c:pt>
                <c:pt idx="1">
                  <c:v>37.159999999999997</c:v>
                </c:pt>
                <c:pt idx="2">
                  <c:v>37.11</c:v>
                </c:pt>
                <c:pt idx="3">
                  <c:v>37.1</c:v>
                </c:pt>
                <c:pt idx="4">
                  <c:v>37.08</c:v>
                </c:pt>
                <c:pt idx="5">
                  <c:v>37.08</c:v>
                </c:pt>
                <c:pt idx="6">
                  <c:v>37.090000000000003</c:v>
                </c:pt>
                <c:pt idx="7">
                  <c:v>37.06</c:v>
                </c:pt>
                <c:pt idx="8">
                  <c:v>37.14</c:v>
                </c:pt>
                <c:pt idx="9">
                  <c:v>37.21</c:v>
                </c:pt>
                <c:pt idx="10">
                  <c:v>37.31</c:v>
                </c:pt>
                <c:pt idx="11">
                  <c:v>37.450000000000003</c:v>
                </c:pt>
                <c:pt idx="12">
                  <c:v>37.549999999999997</c:v>
                </c:pt>
                <c:pt idx="13">
                  <c:v>37.69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6A-47EE-BE50-3F57690E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7180816"/>
        <c:axId val="-2087174592"/>
      </c:lineChart>
      <c:catAx>
        <c:axId val="-2087180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(mins)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174592"/>
        <c:crosses val="autoZero"/>
        <c:auto val="1"/>
        <c:lblAlgn val="ctr"/>
        <c:lblOffset val="100"/>
        <c:noMultiLvlLbl val="0"/>
      </c:catAx>
      <c:valAx>
        <c:axId val="-2087174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Core</a:t>
                </a:r>
                <a:r>
                  <a:rPr lang="en-GB" baseline="0"/>
                  <a:t> temperature (</a:t>
                </a:r>
                <a:r>
                  <a:rPr lang="en-GB" baseline="0">
                    <a:latin typeface="Calibri" panose="020F0502020204030204" pitchFamily="34" charset="0"/>
                  </a:rPr>
                  <a:t>°</a:t>
                </a:r>
                <a:r>
                  <a:rPr lang="en-GB" baseline="0"/>
                  <a:t>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18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2587751531059"/>
          <c:y val="6.8036418878148305E-2"/>
          <c:w val="0.141100437445319"/>
          <c:h val="0.19823924239261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'change Tre'!$A$1</c:f>
              <c:strCache>
                <c:ptCount val="1"/>
                <c:pt idx="0">
                  <c:v>Rectal temperature Control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'change Tre'!$B$2:$B$15</c:f>
              <c:strCache>
                <c:ptCount val="1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PCT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</c:strCache>
            </c:strRef>
          </c:cat>
          <c:val>
            <c:numRef>
              <c:f>'change Tre'!$M$2:$M$15</c:f>
              <c:numCache>
                <c:formatCode>General</c:formatCode>
                <c:ptCount val="14"/>
                <c:pt idx="0">
                  <c:v>37.132999999999996</c:v>
                </c:pt>
                <c:pt idx="1">
                  <c:v>37.140999999999998</c:v>
                </c:pt>
                <c:pt idx="2">
                  <c:v>37.128999999999998</c:v>
                </c:pt>
                <c:pt idx="3">
                  <c:v>37.133999999999993</c:v>
                </c:pt>
                <c:pt idx="4">
                  <c:v>37.129000000000005</c:v>
                </c:pt>
                <c:pt idx="5">
                  <c:v>37.135000000000005</c:v>
                </c:pt>
                <c:pt idx="6">
                  <c:v>37.149999999999991</c:v>
                </c:pt>
                <c:pt idx="7">
                  <c:v>37.137</c:v>
                </c:pt>
                <c:pt idx="8">
                  <c:v>37.185999999999993</c:v>
                </c:pt>
                <c:pt idx="9">
                  <c:v>37.247</c:v>
                </c:pt>
                <c:pt idx="10">
                  <c:v>37.346000000000004</c:v>
                </c:pt>
                <c:pt idx="11">
                  <c:v>37.447000000000003</c:v>
                </c:pt>
                <c:pt idx="12">
                  <c:v>37.572999999999993</c:v>
                </c:pt>
                <c:pt idx="13">
                  <c:v>37.658000000000001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20-45C2-BD2D-B8F8F69A612D}"/>
            </c:ext>
          </c:extLst>
        </c:ser>
        <c:ser>
          <c:idx val="1"/>
          <c:order val="1"/>
          <c:tx>
            <c:strRef>
              <c:f>'change Tre'!$A$34</c:f>
              <c:strCache>
                <c:ptCount val="1"/>
                <c:pt idx="0">
                  <c:v>Rectal temperature water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'change Tre'!$M$35:$M$48</c:f>
              <c:numCache>
                <c:formatCode>General</c:formatCode>
                <c:ptCount val="14"/>
                <c:pt idx="0">
                  <c:v>37.174999999999997</c:v>
                </c:pt>
                <c:pt idx="1">
                  <c:v>37.166000000000011</c:v>
                </c:pt>
                <c:pt idx="2">
                  <c:v>37.142000000000003</c:v>
                </c:pt>
                <c:pt idx="3">
                  <c:v>37.093000000000004</c:v>
                </c:pt>
                <c:pt idx="4">
                  <c:v>37.065000000000005</c:v>
                </c:pt>
                <c:pt idx="5">
                  <c:v>37.013999999999996</c:v>
                </c:pt>
                <c:pt idx="6">
                  <c:v>36.923000000000002</c:v>
                </c:pt>
                <c:pt idx="7">
                  <c:v>36.808</c:v>
                </c:pt>
                <c:pt idx="8">
                  <c:v>36.762999999999991</c:v>
                </c:pt>
                <c:pt idx="9">
                  <c:v>36.80899999999999</c:v>
                </c:pt>
                <c:pt idx="10">
                  <c:v>36.926000000000002</c:v>
                </c:pt>
                <c:pt idx="11">
                  <c:v>37.054999999999993</c:v>
                </c:pt>
                <c:pt idx="12">
                  <c:v>37.199999999999989</c:v>
                </c:pt>
                <c:pt idx="13">
                  <c:v>37.323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0-45C2-BD2D-B8F8F69A612D}"/>
            </c:ext>
          </c:extLst>
        </c:ser>
        <c:ser>
          <c:idx val="2"/>
          <c:order val="2"/>
          <c:tx>
            <c:strRef>
              <c:f>'change Tre'!$A$50</c:f>
              <c:strCache>
                <c:ptCount val="1"/>
                <c:pt idx="0">
                  <c:v>Rectal temperature Menthol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'change Tre'!$M$51:$M$64</c:f>
              <c:numCache>
                <c:formatCode>General</c:formatCode>
                <c:ptCount val="14"/>
                <c:pt idx="0">
                  <c:v>36.999000000000002</c:v>
                </c:pt>
                <c:pt idx="1">
                  <c:v>37.006000000000007</c:v>
                </c:pt>
                <c:pt idx="2">
                  <c:v>36.992000000000004</c:v>
                </c:pt>
                <c:pt idx="3">
                  <c:v>37.00200000000001</c:v>
                </c:pt>
                <c:pt idx="4">
                  <c:v>37.004000000000005</c:v>
                </c:pt>
                <c:pt idx="5">
                  <c:v>37.018000000000008</c:v>
                </c:pt>
                <c:pt idx="6">
                  <c:v>37.045000000000002</c:v>
                </c:pt>
                <c:pt idx="7">
                  <c:v>37.058999999999997</c:v>
                </c:pt>
                <c:pt idx="8">
                  <c:v>37.113</c:v>
                </c:pt>
                <c:pt idx="9">
                  <c:v>37.179999999999993</c:v>
                </c:pt>
                <c:pt idx="10">
                  <c:v>37.300000000000004</c:v>
                </c:pt>
                <c:pt idx="11">
                  <c:v>37.434999999999995</c:v>
                </c:pt>
                <c:pt idx="12">
                  <c:v>37.573000000000008</c:v>
                </c:pt>
                <c:pt idx="13">
                  <c:v>37.68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20-45C2-BD2D-B8F8F69A6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8340784"/>
        <c:axId val="-2088337152"/>
      </c:lineChart>
      <c:catAx>
        <c:axId val="-208834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337152"/>
        <c:crosses val="autoZero"/>
        <c:auto val="1"/>
        <c:lblAlgn val="ctr"/>
        <c:lblOffset val="100"/>
        <c:noMultiLvlLbl val="0"/>
      </c:catAx>
      <c:valAx>
        <c:axId val="-208833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34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TC!$A$1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multiLvlStrRef>
              <c:f>TC!$A$2:$B$9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4">
                    <c:v>Post cognitive test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TC!$C$2:$C$9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5-4464-A407-6DE28D946212}"/>
            </c:ext>
          </c:extLst>
        </c:ser>
        <c:ser>
          <c:idx val="0"/>
          <c:order val="1"/>
          <c:tx>
            <c:strRef>
              <c:f>TC!$A$11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val>
            <c:numRef>
              <c:f>TC!$C$12:$C$19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5-4464-A407-6DE28D946212}"/>
            </c:ext>
          </c:extLst>
        </c:ser>
        <c:ser>
          <c:idx val="2"/>
          <c:order val="2"/>
          <c:tx>
            <c:strRef>
              <c:f>TC!$A$21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TC!$C$22:$C$29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65-4464-A407-6DE28D946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7101856"/>
        <c:axId val="-2087098336"/>
      </c:barChart>
      <c:catAx>
        <c:axId val="-208710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098336"/>
        <c:crosses val="autoZero"/>
        <c:auto val="1"/>
        <c:lblAlgn val="ctr"/>
        <c:lblOffset val="100"/>
        <c:noMultiLvlLbl val="0"/>
      </c:catAx>
      <c:valAx>
        <c:axId val="-2087098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10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TC!$A$11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TC!$A$12:$B$19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TC!$D$12:$D$19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D6-B981-4A4FF16995E9}"/>
            </c:ext>
          </c:extLst>
        </c:ser>
        <c:ser>
          <c:idx val="1"/>
          <c:order val="1"/>
          <c:tx>
            <c:strRef>
              <c:f>TC!$A$1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TC!$A$12:$B$19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TC!$D$2:$D$9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F-42D6-B981-4A4FF16995E9}"/>
            </c:ext>
          </c:extLst>
        </c:ser>
        <c:ser>
          <c:idx val="2"/>
          <c:order val="2"/>
          <c:tx>
            <c:strRef>
              <c:f>TC!$A$21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TC!$A$12:$B$19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TC!$D$22:$D$29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F-42D6-B981-4A4FF1699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8321888"/>
        <c:axId val="-2088290800"/>
      </c:barChart>
      <c:catAx>
        <c:axId val="-208832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290800"/>
        <c:crosses val="autoZero"/>
        <c:auto val="1"/>
        <c:lblAlgn val="ctr"/>
        <c:lblOffset val="100"/>
        <c:noMultiLvlLbl val="0"/>
      </c:catAx>
      <c:valAx>
        <c:axId val="-208829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32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'TC (2)'!$A$1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multiLvlStrRef>
              <c:f>'TC (2)'!$A$2:$B$9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4">
                    <c:v>Post cognitive test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'TC (2)'!$C$2:$C$9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0-49CD-8C69-28DE5394F6CD}"/>
            </c:ext>
          </c:extLst>
        </c:ser>
        <c:ser>
          <c:idx val="0"/>
          <c:order val="1"/>
          <c:tx>
            <c:strRef>
              <c:f>'TC (2)'!$A$11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val>
            <c:numRef>
              <c:f>'TC (2)'!$C$12:$C$19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0-49CD-8C69-28DE5394F6CD}"/>
            </c:ext>
          </c:extLst>
        </c:ser>
        <c:ser>
          <c:idx val="2"/>
          <c:order val="2"/>
          <c:tx>
            <c:strRef>
              <c:f>'TC (2)'!$A$21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'TC (2)'!$C$22:$C$29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A0-49CD-8C69-28DE5394F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688224"/>
        <c:axId val="-2126684928"/>
      </c:barChart>
      <c:catAx>
        <c:axId val="-212668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684928"/>
        <c:crosses val="autoZero"/>
        <c:auto val="1"/>
        <c:lblAlgn val="ctr"/>
        <c:lblOffset val="100"/>
        <c:noMultiLvlLbl val="0"/>
      </c:catAx>
      <c:valAx>
        <c:axId val="-212668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68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17147856518"/>
          <c:y val="5.0925925925925902E-2"/>
          <c:w val="0.83890026246719196"/>
          <c:h val="0.65693715368912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'TC (2)'!$A$11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'TC (2)'!$A$12:$B$19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'TC (2)'!$D$12:$D$19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C-4F09-8720-D1FE7E294B66}"/>
            </c:ext>
          </c:extLst>
        </c:ser>
        <c:ser>
          <c:idx val="1"/>
          <c:order val="1"/>
          <c:tx>
            <c:strRef>
              <c:f>'TC (2)'!$A$1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'TC (2)'!$A$12:$B$19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'TC (2)'!$D$2:$D$9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C-4F09-8720-D1FE7E294B66}"/>
            </c:ext>
          </c:extLst>
        </c:ser>
        <c:ser>
          <c:idx val="2"/>
          <c:order val="2"/>
          <c:tx>
            <c:strRef>
              <c:f>'TC (2)'!$A$21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'TC (2)'!$A$12:$B$19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'TC (2)'!$D$22:$D$29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C-4F09-8720-D1FE7E294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639104"/>
        <c:axId val="-2126632880"/>
      </c:barChart>
      <c:catAx>
        <c:axId val="-2126639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(mins)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632880"/>
        <c:crosses val="autoZero"/>
        <c:auto val="1"/>
        <c:lblAlgn val="ctr"/>
        <c:lblOffset val="100"/>
        <c:noMultiLvlLbl val="0"/>
      </c:catAx>
      <c:valAx>
        <c:axId val="-2126632880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Thermal</a:t>
                </a:r>
                <a:r>
                  <a:rPr lang="en-GB" baseline="0"/>
                  <a:t> comfort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63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449518810148702"/>
          <c:y val="2.1700568678915101E-2"/>
          <c:w val="0.137171478565179"/>
          <c:h val="0.2343766404199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96E-2"/>
          <c:y val="5.0925925925925902E-2"/>
          <c:w val="0.90938648293963198"/>
          <c:h val="0.63494604841061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TS!$A$1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TS!$A$2:$B$9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4">
                    <c:v>Post cognitive test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TS!$C$2:$C$9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A-4AC1-9101-2FD883E0A44B}"/>
            </c:ext>
          </c:extLst>
        </c:ser>
        <c:ser>
          <c:idx val="1"/>
          <c:order val="1"/>
          <c:tx>
            <c:strRef>
              <c:f>TS!$A$11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multiLvlStrRef>
              <c:f>TS!$A$2:$B$9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4">
                    <c:v>Post cognitive test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TS!$C$12:$C$19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A-4AC1-9101-2FD883E0A44B}"/>
            </c:ext>
          </c:extLst>
        </c:ser>
        <c:ser>
          <c:idx val="2"/>
          <c:order val="2"/>
          <c:tx>
            <c:strRef>
              <c:f>TS!$A$21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TS!$A$2:$B$9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4">
                    <c:v>Post cognitive test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TS!$C$22:$C$29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4.5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6.5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BA-4AC1-9101-2FD883E0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088265136"/>
        <c:axId val="-2088261568"/>
      </c:barChart>
      <c:catAx>
        <c:axId val="-208826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261568"/>
        <c:crosses val="autoZero"/>
        <c:auto val="1"/>
        <c:lblAlgn val="ctr"/>
        <c:lblOffset val="100"/>
        <c:noMultiLvlLbl val="0"/>
      </c:catAx>
      <c:valAx>
        <c:axId val="-208826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26513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5606299212598"/>
          <c:y val="4.9478346456692898E-2"/>
          <c:w val="0.137171478565179"/>
          <c:h val="0.2343766404199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914260717410303E-2"/>
          <c:y val="5.0925925925925902E-2"/>
          <c:w val="0.90335870516185501"/>
          <c:h val="0.63494604841061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TS!$A$11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TS!$A$12:$B$19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TS!$D$12:$D$19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C-4F42-A95F-EA504E0C26B5}"/>
            </c:ext>
          </c:extLst>
        </c:ser>
        <c:ser>
          <c:idx val="1"/>
          <c:order val="1"/>
          <c:tx>
            <c:strRef>
              <c:f>TS!$A$1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TS!$A$12:$B$19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TS!$D$2:$D$9</c:f>
              <c:numCache>
                <c:formatCode>General</c:formatCode>
                <c:ptCount val="8"/>
                <c:pt idx="0">
                  <c:v>4.5</c:v>
                </c:pt>
                <c:pt idx="1">
                  <c:v>4.5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C-4F42-A95F-EA504E0C26B5}"/>
            </c:ext>
          </c:extLst>
        </c:ser>
        <c:ser>
          <c:idx val="2"/>
          <c:order val="2"/>
          <c:tx>
            <c:strRef>
              <c:f>TS!$A$21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TS!$A$12:$B$19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TS!$D$22:$D$29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4.5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C-4F42-A95F-EA504E0C2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8191184"/>
        <c:axId val="-2088187616"/>
      </c:barChart>
      <c:catAx>
        <c:axId val="-208819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187616"/>
        <c:crosses val="autoZero"/>
        <c:auto val="1"/>
        <c:lblAlgn val="ctr"/>
        <c:lblOffset val="100"/>
        <c:noMultiLvlLbl val="0"/>
      </c:catAx>
      <c:valAx>
        <c:axId val="-208818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19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8384076990376"/>
          <c:y val="2.1700568678915101E-2"/>
          <c:w val="0.137171478565179"/>
          <c:h val="0.2343766404199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96E-2"/>
          <c:y val="5.0925925925925902E-2"/>
          <c:w val="0.90938648293963198"/>
          <c:h val="0.63494604841061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'TS (2)'!$A$1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'TS (2)'!$A$2:$B$9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4">
                    <c:v>Post cognitive test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'TS (2)'!$C$2:$C$9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2-4B9E-99CF-EA2D88C285CD}"/>
            </c:ext>
          </c:extLst>
        </c:ser>
        <c:ser>
          <c:idx val="1"/>
          <c:order val="1"/>
          <c:tx>
            <c:strRef>
              <c:f>'TS (2)'!$A$11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multiLvlStrRef>
              <c:f>'TS (2)'!$A$2:$B$9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4">
                    <c:v>Post cognitive test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'TS (2)'!$C$12:$C$19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2-4B9E-99CF-EA2D88C285CD}"/>
            </c:ext>
          </c:extLst>
        </c:ser>
        <c:ser>
          <c:idx val="2"/>
          <c:order val="2"/>
          <c:tx>
            <c:strRef>
              <c:f>'TS (2)'!$A$21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'TS (2)'!$A$2:$B$9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4">
                    <c:v>Post cognitive test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'TS (2)'!$C$22:$C$29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4.5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6.5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2-4B9E-99CF-EA2D88C28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088157840"/>
        <c:axId val="-2088154272"/>
      </c:barChart>
      <c:catAx>
        <c:axId val="-208815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154272"/>
        <c:crosses val="autoZero"/>
        <c:auto val="1"/>
        <c:lblAlgn val="ctr"/>
        <c:lblOffset val="100"/>
        <c:noMultiLvlLbl val="0"/>
      </c:catAx>
      <c:valAx>
        <c:axId val="-2088154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15784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1161854768154"/>
          <c:y val="3.5589457567804003E-2"/>
          <c:w val="0.137171478565179"/>
          <c:h val="0.2343766404199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330927384077E-2"/>
          <c:y val="5.0925925925925902E-2"/>
          <c:w val="0.87002537182852202"/>
          <c:h val="0.63031641878098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'TS (2)'!$A$11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'TS (2)'!$A$12:$B$19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'TS (2)'!$D$12:$D$19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C-444A-AD4A-239AF3A4BCF0}"/>
            </c:ext>
          </c:extLst>
        </c:ser>
        <c:ser>
          <c:idx val="1"/>
          <c:order val="1"/>
          <c:tx>
            <c:strRef>
              <c:f>'TS (2)'!$A$1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'TS (2)'!$A$12:$B$19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'TS (2)'!$D$2:$D$9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4.5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C-444A-AD4A-239AF3A4BCF0}"/>
            </c:ext>
          </c:extLst>
        </c:ser>
        <c:ser>
          <c:idx val="2"/>
          <c:order val="2"/>
          <c:tx>
            <c:strRef>
              <c:f>'TS (2)'!$A$21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'TS (2)'!$A$12:$B$19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'TS (2)'!$D$22:$D$29</c:f>
              <c:numCache>
                <c:formatCode>General</c:formatCode>
                <c:ptCount val="8"/>
                <c:pt idx="0">
                  <c:v>4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C-444A-AD4A-239AF3A4B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6941616"/>
        <c:axId val="-2086935392"/>
      </c:barChart>
      <c:catAx>
        <c:axId val="-2086941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(mins)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6935392"/>
        <c:crosses val="autoZero"/>
        <c:auto val="1"/>
        <c:lblAlgn val="ctr"/>
        <c:lblOffset val="100"/>
        <c:noMultiLvlLbl val="0"/>
      </c:catAx>
      <c:valAx>
        <c:axId val="-20869353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Thermal</a:t>
                </a:r>
                <a:r>
                  <a:rPr lang="en-GB" baseline="0"/>
                  <a:t> sensation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694161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5606299212598"/>
          <c:y val="2.63301983085448E-2"/>
          <c:w val="0.137171478565179"/>
          <c:h val="0.2343766404199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watts vs mets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4902887139108"/>
                  <c:y val="-0.125416666666667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'P3 (2)'!$L$3:$L$9</c:f>
              <c:numCache>
                <c:formatCode>0</c:formatCode>
                <c:ptCount val="7"/>
                <c:pt idx="0">
                  <c:v>25</c:v>
                </c:pt>
                <c:pt idx="1">
                  <c:v>40</c:v>
                </c:pt>
                <c:pt idx="2">
                  <c:v>55</c:v>
                </c:pt>
                <c:pt idx="3">
                  <c:v>70</c:v>
                </c:pt>
                <c:pt idx="4">
                  <c:v>85</c:v>
                </c:pt>
                <c:pt idx="5">
                  <c:v>100</c:v>
                </c:pt>
                <c:pt idx="6">
                  <c:v>115</c:v>
                </c:pt>
              </c:numCache>
            </c:numRef>
          </c:xVal>
          <c:yVal>
            <c:numRef>
              <c:f>'P3 (2)'!$Q$3:$Q$9</c:f>
              <c:numCache>
                <c:formatCode>0.00</c:formatCode>
                <c:ptCount val="7"/>
                <c:pt idx="0">
                  <c:v>2.7877697841726619</c:v>
                </c:pt>
                <c:pt idx="1">
                  <c:v>2.7697841726618706</c:v>
                </c:pt>
                <c:pt idx="2">
                  <c:v>3.1330935251798562</c:v>
                </c:pt>
                <c:pt idx="3">
                  <c:v>3.5107913669064752</c:v>
                </c:pt>
                <c:pt idx="4">
                  <c:v>4.3525179856115113</c:v>
                </c:pt>
                <c:pt idx="5">
                  <c:v>3.964028776978417</c:v>
                </c:pt>
                <c:pt idx="6">
                  <c:v>4.2230215827338133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7B-C141-9FE4-6CCA57524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2255936"/>
        <c:axId val="-2042167456"/>
      </c:scatterChart>
      <c:valAx>
        <c:axId val="-2042255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2167456"/>
        <c:crosses val="autoZero"/>
        <c:crossBetween val="midCat"/>
      </c:valAx>
      <c:valAx>
        <c:axId val="-20421674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225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186900144944602E-2"/>
          <c:y val="0.115340253748558"/>
          <c:w val="0.91703764641360097"/>
          <c:h val="0.617754770273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RPE!$A$1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RPE!$A$22:$B$29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RPE!$C$2:$C$9</c:f>
              <c:numCache>
                <c:formatCode>General</c:formatCode>
                <c:ptCount val="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D-4747-97F8-F3E3976DF582}"/>
            </c:ext>
          </c:extLst>
        </c:ser>
        <c:ser>
          <c:idx val="1"/>
          <c:order val="1"/>
          <c:tx>
            <c:strRef>
              <c:f>RPE!$A$11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RPE!$A$22:$B$29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RPE!$C$12:$C$19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D-4747-97F8-F3E3976DF582}"/>
            </c:ext>
          </c:extLst>
        </c:ser>
        <c:ser>
          <c:idx val="2"/>
          <c:order val="2"/>
          <c:tx>
            <c:strRef>
              <c:f>RPE!$A$21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RPE!$A$22:$B$29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RPE!$C$22:$C$29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9D-4747-97F8-F3E3976DF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6879664"/>
        <c:axId val="-2086876096"/>
      </c:barChart>
      <c:catAx>
        <c:axId val="-208687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6876096"/>
        <c:crosses val="autoZero"/>
        <c:auto val="1"/>
        <c:lblAlgn val="ctr"/>
        <c:lblOffset val="100"/>
        <c:noMultiLvlLbl val="0"/>
      </c:catAx>
      <c:valAx>
        <c:axId val="-2086876096"/>
        <c:scaling>
          <c:orientation val="minMax"/>
          <c:max val="20"/>
          <c:min val="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687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91608884710301"/>
          <c:y val="0.111013995222916"/>
          <c:w val="0.12284013005837"/>
          <c:h val="0.23356564858458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692038495188102E-2"/>
          <c:y val="7.4074074074074098E-2"/>
          <c:w val="0.90286351706036705"/>
          <c:h val="0.61179790026246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RPE!$A$11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RPE!$A$22:$B$29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RPE!$D$12:$D$19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F-4EBF-AD40-C02F790BE741}"/>
            </c:ext>
          </c:extLst>
        </c:ser>
        <c:ser>
          <c:idx val="1"/>
          <c:order val="1"/>
          <c:tx>
            <c:strRef>
              <c:f>RPE!$A$1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RPE!$A$22:$B$29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RPE!$D$2:$D$9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F-4EBF-AD40-C02F790BE741}"/>
            </c:ext>
          </c:extLst>
        </c:ser>
        <c:ser>
          <c:idx val="2"/>
          <c:order val="2"/>
          <c:tx>
            <c:strRef>
              <c:f>RPE!$A$21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RPE!$A$22:$B$29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RPE!$D$22:$D$29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F-4EBF-AD40-C02F790BE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622576"/>
        <c:axId val="-2126618928"/>
      </c:barChart>
      <c:catAx>
        <c:axId val="-212662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618928"/>
        <c:crosses val="autoZero"/>
        <c:auto val="1"/>
        <c:lblAlgn val="ctr"/>
        <c:lblOffset val="100"/>
        <c:noMultiLvlLbl val="0"/>
      </c:catAx>
      <c:valAx>
        <c:axId val="-212661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62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24711090218198E-2"/>
          <c:y val="5.0749711649365599E-2"/>
          <c:w val="0.91703764641360097"/>
          <c:h val="0.617754770273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'RPE (2)'!$A$1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'RPE (2)'!$A$22:$B$29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'RPE (2)'!$C$2:$C$9</c:f>
              <c:numCache>
                <c:formatCode>General</c:formatCode>
                <c:ptCount val="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8-4201-A7E0-D01C872B3C8A}"/>
            </c:ext>
          </c:extLst>
        </c:ser>
        <c:ser>
          <c:idx val="1"/>
          <c:order val="1"/>
          <c:tx>
            <c:strRef>
              <c:f>'RPE (2)'!$A$11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'RPE (2)'!$A$22:$B$29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'RPE (2)'!$C$12:$C$19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8-4201-A7E0-D01C872B3C8A}"/>
            </c:ext>
          </c:extLst>
        </c:ser>
        <c:ser>
          <c:idx val="2"/>
          <c:order val="2"/>
          <c:tx>
            <c:strRef>
              <c:f>'RPE (2)'!$A$21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'RPE (2)'!$A$22:$B$29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'RPE (2)'!$C$22:$C$29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8-4201-A7E0-D01C872B3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601232"/>
        <c:axId val="-2126597584"/>
      </c:barChart>
      <c:catAx>
        <c:axId val="-212660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597584"/>
        <c:crosses val="autoZero"/>
        <c:auto val="1"/>
        <c:lblAlgn val="ctr"/>
        <c:lblOffset val="100"/>
        <c:noMultiLvlLbl val="0"/>
      </c:catAx>
      <c:valAx>
        <c:axId val="-2126597584"/>
        <c:scaling>
          <c:orientation val="minMax"/>
          <c:max val="20"/>
          <c:min val="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60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91608884710301"/>
          <c:y val="0.111013995222916"/>
          <c:w val="0.12284013005837"/>
          <c:h val="0.23356564858458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'RPE (2)'!$A$11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'RPE (2)'!$A$22:$B$29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'RPE (2)'!$D$12:$D$19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13</c:v>
                </c:pt>
                <c:pt idx="6">
                  <c:v>15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2-46BE-BB47-B41E8FF5709C}"/>
            </c:ext>
          </c:extLst>
        </c:ser>
        <c:ser>
          <c:idx val="1"/>
          <c:order val="1"/>
          <c:tx>
            <c:strRef>
              <c:f>'RPE (2)'!$A$1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'RPE (2)'!$A$22:$B$29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'RPE (2)'!$D$2:$D$9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13</c:v>
                </c:pt>
                <c:pt idx="6">
                  <c:v>15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2-46BE-BB47-B41E8FF5709C}"/>
            </c:ext>
          </c:extLst>
        </c:ser>
        <c:ser>
          <c:idx val="2"/>
          <c:order val="2"/>
          <c:tx>
            <c:strRef>
              <c:f>'RPE (2)'!$A$21</c:f>
              <c:strCache>
                <c:ptCount val="1"/>
                <c:pt idx="0">
                  <c:v>Menthol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'RPE (2)'!$A$22:$B$29</c:f>
              <c:multiLvlStrCache>
                <c:ptCount val="8"/>
                <c:lvl>
                  <c:pt idx="0">
                    <c:v>0</c:v>
                  </c:pt>
                  <c:pt idx="1">
                    <c:v>10</c:v>
                  </c:pt>
                  <c:pt idx="2">
                    <c:v>20</c:v>
                  </c:pt>
                  <c:pt idx="3">
                    <c:v>30</c:v>
                  </c:pt>
                  <c:pt idx="4">
                    <c:v>PCT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</c:lvl>
                <c:lvl>
                  <c:pt idx="0">
                    <c:v>pre entering the chamber</c:v>
                  </c:pt>
                  <c:pt idx="1">
                    <c:v>Rest</c:v>
                  </c:pt>
                  <c:pt idx="5">
                    <c:v>Exercise</c:v>
                  </c:pt>
                </c:lvl>
              </c:multiLvlStrCache>
            </c:multiLvlStrRef>
          </c:cat>
          <c:val>
            <c:numRef>
              <c:f>'RPE (2)'!$D$22:$D$29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11</c:v>
                </c:pt>
                <c:pt idx="6">
                  <c:v>13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D2-46BE-BB47-B41E8FF57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565872"/>
        <c:axId val="-2086816976"/>
      </c:barChart>
      <c:catAx>
        <c:axId val="-2126565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(mins)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6816976"/>
        <c:crosses val="autoZero"/>
        <c:auto val="1"/>
        <c:lblAlgn val="ctr"/>
        <c:lblOffset val="100"/>
        <c:noMultiLvlLbl val="0"/>
      </c:catAx>
      <c:valAx>
        <c:axId val="-20868169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56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1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'6MWT'!$S$1:$U$1</c:f>
              <c:strCache>
                <c:ptCount val="3"/>
                <c:pt idx="0">
                  <c:v>CON</c:v>
                </c:pt>
                <c:pt idx="1">
                  <c:v>COLD </c:v>
                </c:pt>
                <c:pt idx="2">
                  <c:v>MENT </c:v>
                </c:pt>
              </c:strCache>
            </c:strRef>
          </c:cat>
          <c:val>
            <c:numRef>
              <c:f>'6MWT'!$S$12:$U$12</c:f>
              <c:numCache>
                <c:formatCode>General</c:formatCode>
                <c:ptCount val="3"/>
                <c:pt idx="0">
                  <c:v>0.57799999999999996</c:v>
                </c:pt>
                <c:pt idx="1">
                  <c:v>0.6140000000000001</c:v>
                </c:pt>
                <c:pt idx="2">
                  <c:v>0.57199999999999995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3-AA4F-9BA8-53635C1F0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086731936"/>
        <c:axId val="-208672598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'6MWT'!$S$1:$U$1</c:f>
              <c:strCache>
                <c:ptCount val="3"/>
                <c:pt idx="0">
                  <c:v>CON</c:v>
                </c:pt>
                <c:pt idx="1">
                  <c:v>COLD </c:v>
                </c:pt>
                <c:pt idx="2">
                  <c:v>MENT </c:v>
                </c:pt>
              </c:strCache>
            </c:strRef>
          </c:cat>
          <c:val>
            <c:numRef>
              <c:f>'6MWT'!$S$2:$U$2</c:f>
              <c:numCache>
                <c:formatCode>General</c:formatCode>
                <c:ptCount val="3"/>
                <c:pt idx="0">
                  <c:v>0.49</c:v>
                </c:pt>
                <c:pt idx="1">
                  <c:v>0.54</c:v>
                </c:pt>
                <c:pt idx="2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3-AA4F-9BA8-53635C1F0894}"/>
            </c:ext>
          </c:extLst>
        </c:ser>
        <c:ser>
          <c:idx val="1"/>
          <c:order val="1"/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dashDot"/>
              <a:round/>
            </a:ln>
            <a:effectLst/>
          </c:spPr>
          <c:marker>
            <c:symbol val="circle"/>
            <c:size val="8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strRef>
              <c:f>'6MWT'!$S$1:$U$1</c:f>
              <c:strCache>
                <c:ptCount val="3"/>
                <c:pt idx="0">
                  <c:v>CON</c:v>
                </c:pt>
                <c:pt idx="1">
                  <c:v>COLD </c:v>
                </c:pt>
                <c:pt idx="2">
                  <c:v>MENT </c:v>
                </c:pt>
              </c:strCache>
            </c:strRef>
          </c:cat>
          <c:val>
            <c:numRef>
              <c:f>'6MWT'!$S$3:$U$3</c:f>
              <c:numCache>
                <c:formatCode>General</c:formatCode>
                <c:ptCount val="3"/>
                <c:pt idx="0">
                  <c:v>0.68</c:v>
                </c:pt>
                <c:pt idx="1">
                  <c:v>0.74</c:v>
                </c:pt>
                <c:pt idx="2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3-AA4F-9BA8-53635C1F0894}"/>
            </c:ext>
          </c:extLst>
        </c:ser>
        <c:ser>
          <c:idx val="2"/>
          <c:order val="2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'6MWT'!$S$1:$U$1</c:f>
              <c:strCache>
                <c:ptCount val="3"/>
                <c:pt idx="0">
                  <c:v>CON</c:v>
                </c:pt>
                <c:pt idx="1">
                  <c:v>COLD </c:v>
                </c:pt>
                <c:pt idx="2">
                  <c:v>MENT </c:v>
                </c:pt>
              </c:strCache>
            </c:strRef>
          </c:cat>
          <c:val>
            <c:numRef>
              <c:f>'6MWT'!$S$4:$U$4</c:f>
              <c:numCache>
                <c:formatCode>General</c:formatCode>
                <c:ptCount val="3"/>
                <c:pt idx="0">
                  <c:v>0.65</c:v>
                </c:pt>
                <c:pt idx="1">
                  <c:v>0.61</c:v>
                </c:pt>
                <c:pt idx="2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33-AA4F-9BA8-53635C1F0894}"/>
            </c:ext>
          </c:extLst>
        </c:ser>
        <c:ser>
          <c:idx val="3"/>
          <c:order val="3"/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strRef>
              <c:f>'6MWT'!$S$1:$U$1</c:f>
              <c:strCache>
                <c:ptCount val="3"/>
                <c:pt idx="0">
                  <c:v>CON</c:v>
                </c:pt>
                <c:pt idx="1">
                  <c:v>COLD </c:v>
                </c:pt>
                <c:pt idx="2">
                  <c:v>MENT </c:v>
                </c:pt>
              </c:strCache>
            </c:strRef>
          </c:cat>
          <c:val>
            <c:numRef>
              <c:f>'6MWT'!$S$5:$U$5</c:f>
              <c:numCache>
                <c:formatCode>General</c:formatCode>
                <c:ptCount val="3"/>
                <c:pt idx="0">
                  <c:v>0.48</c:v>
                </c:pt>
                <c:pt idx="1">
                  <c:v>0.55000000000000004</c:v>
                </c:pt>
                <c:pt idx="2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33-AA4F-9BA8-53635C1F0894}"/>
            </c:ext>
          </c:extLst>
        </c:ser>
        <c:ser>
          <c:idx val="4"/>
          <c:order val="4"/>
          <c:spPr>
            <a:ln w="28575" cap="rnd">
              <a:solidFill>
                <a:schemeClr val="bg2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triangle"/>
            <c:size val="8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strRef>
              <c:f>'6MWT'!$S$1:$U$1</c:f>
              <c:strCache>
                <c:ptCount val="3"/>
                <c:pt idx="0">
                  <c:v>CON</c:v>
                </c:pt>
                <c:pt idx="1">
                  <c:v>COLD </c:v>
                </c:pt>
                <c:pt idx="2">
                  <c:v>MENT </c:v>
                </c:pt>
              </c:strCache>
            </c:strRef>
          </c:cat>
          <c:val>
            <c:numRef>
              <c:f>'6MWT'!$S$6:$U$6</c:f>
              <c:numCache>
                <c:formatCode>General</c:formatCode>
                <c:ptCount val="3"/>
                <c:pt idx="0">
                  <c:v>0.61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33-AA4F-9BA8-53635C1F0894}"/>
            </c:ext>
          </c:extLst>
        </c:ser>
        <c:ser>
          <c:idx val="5"/>
          <c:order val="5"/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strRef>
              <c:f>'6MWT'!$S$1:$U$1</c:f>
              <c:strCache>
                <c:ptCount val="3"/>
                <c:pt idx="0">
                  <c:v>CON</c:v>
                </c:pt>
                <c:pt idx="1">
                  <c:v>COLD </c:v>
                </c:pt>
                <c:pt idx="2">
                  <c:v>MENT </c:v>
                </c:pt>
              </c:strCache>
            </c:strRef>
          </c:cat>
          <c:val>
            <c:numRef>
              <c:f>'6MWT'!$S$7:$U$7</c:f>
              <c:numCache>
                <c:formatCode>General</c:formatCode>
                <c:ptCount val="3"/>
                <c:pt idx="0">
                  <c:v>0.53</c:v>
                </c:pt>
                <c:pt idx="1">
                  <c:v>0.55000000000000004</c:v>
                </c:pt>
                <c:pt idx="2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33-AA4F-9BA8-53635C1F0894}"/>
            </c:ext>
          </c:extLst>
        </c:ser>
        <c:ser>
          <c:idx val="6"/>
          <c:order val="6"/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'6MWT'!$S$1:$U$1</c:f>
              <c:strCache>
                <c:ptCount val="3"/>
                <c:pt idx="0">
                  <c:v>CON</c:v>
                </c:pt>
                <c:pt idx="1">
                  <c:v>COLD </c:v>
                </c:pt>
                <c:pt idx="2">
                  <c:v>MENT </c:v>
                </c:pt>
              </c:strCache>
            </c:strRef>
          </c:cat>
          <c:val>
            <c:numRef>
              <c:f>'6MWT'!$S$8:$U$8</c:f>
              <c:numCache>
                <c:formatCode>General</c:formatCode>
                <c:ptCount val="3"/>
                <c:pt idx="0">
                  <c:v>0.73</c:v>
                </c:pt>
                <c:pt idx="1">
                  <c:v>0.77</c:v>
                </c:pt>
                <c:pt idx="2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33-AA4F-9BA8-53635C1F0894}"/>
            </c:ext>
          </c:extLst>
        </c:ser>
        <c:ser>
          <c:idx val="7"/>
          <c:order val="7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'6MWT'!$S$1:$U$1</c:f>
              <c:strCache>
                <c:ptCount val="3"/>
                <c:pt idx="0">
                  <c:v>CON</c:v>
                </c:pt>
                <c:pt idx="1">
                  <c:v>COLD </c:v>
                </c:pt>
                <c:pt idx="2">
                  <c:v>MENT </c:v>
                </c:pt>
              </c:strCache>
            </c:strRef>
          </c:cat>
          <c:val>
            <c:numRef>
              <c:f>'6MWT'!$S$9:$U$9</c:f>
              <c:numCache>
                <c:formatCode>General</c:formatCode>
                <c:ptCount val="3"/>
                <c:pt idx="0">
                  <c:v>0.52</c:v>
                </c:pt>
                <c:pt idx="1">
                  <c:v>0.55000000000000004</c:v>
                </c:pt>
                <c:pt idx="2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33-AA4F-9BA8-53635C1F0894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'6MWT'!$S$1:$U$1</c:f>
              <c:strCache>
                <c:ptCount val="3"/>
                <c:pt idx="0">
                  <c:v>CON</c:v>
                </c:pt>
                <c:pt idx="1">
                  <c:v>COLD </c:v>
                </c:pt>
                <c:pt idx="2">
                  <c:v>MENT </c:v>
                </c:pt>
              </c:strCache>
            </c:strRef>
          </c:cat>
          <c:val>
            <c:numRef>
              <c:f>'6MWT'!$S$10:$U$10</c:f>
              <c:numCache>
                <c:formatCode>General</c:formatCode>
                <c:ptCount val="3"/>
                <c:pt idx="0">
                  <c:v>0.46</c:v>
                </c:pt>
                <c:pt idx="1">
                  <c:v>0.56999999999999995</c:v>
                </c:pt>
                <c:pt idx="2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D33-AA4F-9BA8-53635C1F0894}"/>
            </c:ext>
          </c:extLst>
        </c:ser>
        <c:ser>
          <c:idx val="9"/>
          <c:order val="9"/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8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strRef>
              <c:f>'6MWT'!$S$1:$U$1</c:f>
              <c:strCache>
                <c:ptCount val="3"/>
                <c:pt idx="0">
                  <c:v>CON</c:v>
                </c:pt>
                <c:pt idx="1">
                  <c:v>COLD </c:v>
                </c:pt>
                <c:pt idx="2">
                  <c:v>MENT </c:v>
                </c:pt>
              </c:strCache>
            </c:strRef>
          </c:cat>
          <c:val>
            <c:numRef>
              <c:f>'6MWT'!$S$11:$U$11</c:f>
              <c:numCache>
                <c:formatCode>General</c:formatCode>
                <c:ptCount val="3"/>
                <c:pt idx="0">
                  <c:v>0.63</c:v>
                </c:pt>
                <c:pt idx="1">
                  <c:v>0.66</c:v>
                </c:pt>
                <c:pt idx="2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D33-AA4F-9BA8-53635C1F0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6731936"/>
        <c:axId val="-2086725984"/>
      </c:lineChart>
      <c:catAx>
        <c:axId val="-20867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6725984"/>
        <c:crosses val="autoZero"/>
        <c:auto val="1"/>
        <c:lblAlgn val="ctr"/>
        <c:lblOffset val="100"/>
        <c:noMultiLvlLbl val="0"/>
      </c:catAx>
      <c:valAx>
        <c:axId val="-2086725984"/>
        <c:scaling>
          <c:orientation val="minMax"/>
          <c:min val="0.4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673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10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'6MWT'!$S$16:$U$16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'6MWT'!$S$27:$U$27</c:f>
              <c:numCache>
                <c:formatCode>General</c:formatCode>
                <c:ptCount val="3"/>
                <c:pt idx="0">
                  <c:v>37.865000000000002</c:v>
                </c:pt>
                <c:pt idx="1">
                  <c:v>37.655000000000008</c:v>
                </c:pt>
                <c:pt idx="2">
                  <c:v>37.880000000000003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C-0F4F-9466-950B2037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7709504"/>
        <c:axId val="-2086607360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'6MWT'!$S$16:$U$16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'6MWT'!$S$17:$U$17</c:f>
              <c:numCache>
                <c:formatCode>General</c:formatCode>
                <c:ptCount val="3"/>
                <c:pt idx="0">
                  <c:v>37.299999999999997</c:v>
                </c:pt>
                <c:pt idx="1">
                  <c:v>37.119999999999997</c:v>
                </c:pt>
                <c:pt idx="2">
                  <c:v>37.18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C-0F4F-9466-950B2037923C}"/>
            </c:ext>
          </c:extLst>
        </c:ser>
        <c:ser>
          <c:idx val="1"/>
          <c:order val="1"/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dashDot"/>
              <a:round/>
            </a:ln>
            <a:effectLst/>
          </c:spPr>
          <c:marker>
            <c:symbol val="circle"/>
            <c:size val="8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strRef>
              <c:f>'6MWT'!$S$16:$U$16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'6MWT'!$S$18:$U$18</c:f>
              <c:numCache>
                <c:formatCode>General</c:formatCode>
                <c:ptCount val="3"/>
                <c:pt idx="0">
                  <c:v>37.380000000000003</c:v>
                </c:pt>
                <c:pt idx="1">
                  <c:v>37.21</c:v>
                </c:pt>
                <c:pt idx="2">
                  <c:v>37.520000000000003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C-0F4F-9466-950B2037923C}"/>
            </c:ext>
          </c:extLst>
        </c:ser>
        <c:ser>
          <c:idx val="2"/>
          <c:order val="2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'6MWT'!$S$16:$U$16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'6MWT'!$S$19:$U$19</c:f>
              <c:numCache>
                <c:formatCode>General</c:formatCode>
                <c:ptCount val="3"/>
                <c:pt idx="0">
                  <c:v>38.270000000000003</c:v>
                </c:pt>
                <c:pt idx="1">
                  <c:v>37.89</c:v>
                </c:pt>
                <c:pt idx="2">
                  <c:v>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AC-0F4F-9466-950B2037923C}"/>
            </c:ext>
          </c:extLst>
        </c:ser>
        <c:ser>
          <c:idx val="3"/>
          <c:order val="3"/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strRef>
              <c:f>'6MWT'!$S$16:$U$16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'6MWT'!$S$20:$U$20</c:f>
              <c:numCache>
                <c:formatCode>General</c:formatCode>
                <c:ptCount val="3"/>
                <c:pt idx="0">
                  <c:v>38.33</c:v>
                </c:pt>
                <c:pt idx="1">
                  <c:v>38.020000000000003</c:v>
                </c:pt>
                <c:pt idx="2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AC-0F4F-9466-950B2037923C}"/>
            </c:ext>
          </c:extLst>
        </c:ser>
        <c:ser>
          <c:idx val="4"/>
          <c:order val="4"/>
          <c:spPr>
            <a:ln w="28575" cap="rnd">
              <a:solidFill>
                <a:schemeClr val="bg2">
                  <a:lumMod val="90000"/>
                </a:schemeClr>
              </a:solidFill>
              <a:prstDash val="sysDot"/>
              <a:round/>
            </a:ln>
            <a:effectLst/>
          </c:spPr>
          <c:marker>
            <c:symbol val="triangle"/>
            <c:size val="8"/>
            <c:spPr>
              <a:solidFill>
                <a:schemeClr val="bg2">
                  <a:lumMod val="90000"/>
                </a:schemeClr>
              </a:solidFill>
              <a:ln w="9525">
                <a:solidFill>
                  <a:schemeClr val="bg1">
                    <a:lumMod val="85000"/>
                  </a:schemeClr>
                </a:solidFill>
              </a:ln>
              <a:effectLst/>
            </c:spPr>
          </c:marker>
          <c:cat>
            <c:strRef>
              <c:f>'6MWT'!$S$16:$U$16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'6MWT'!$S$21:$U$21</c:f>
              <c:numCache>
                <c:formatCode>General</c:formatCode>
                <c:ptCount val="3"/>
                <c:pt idx="0">
                  <c:v>37.49</c:v>
                </c:pt>
                <c:pt idx="1">
                  <c:v>37.44</c:v>
                </c:pt>
                <c:pt idx="2">
                  <c:v>37.840000000000003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AC-0F4F-9466-950B2037923C}"/>
            </c:ext>
          </c:extLst>
        </c:ser>
        <c:ser>
          <c:idx val="5"/>
          <c:order val="5"/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strRef>
              <c:f>'6MWT'!$S$16:$U$16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'6MWT'!$S$22:$U$22</c:f>
              <c:numCache>
                <c:formatCode>General</c:formatCode>
                <c:ptCount val="3"/>
                <c:pt idx="0">
                  <c:v>37.9</c:v>
                </c:pt>
                <c:pt idx="1">
                  <c:v>37.61</c:v>
                </c:pt>
                <c:pt idx="2">
                  <c:v>38.07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AC-0F4F-9466-950B2037923C}"/>
            </c:ext>
          </c:extLst>
        </c:ser>
        <c:ser>
          <c:idx val="6"/>
          <c:order val="6"/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'6MWT'!$S$16:$U$16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'6MWT'!$S$23:$U$23</c:f>
              <c:numCache>
                <c:formatCode>General</c:formatCode>
                <c:ptCount val="3"/>
                <c:pt idx="0">
                  <c:v>38.03</c:v>
                </c:pt>
                <c:pt idx="1">
                  <c:v>37.74</c:v>
                </c:pt>
                <c:pt idx="2">
                  <c:v>37.979999999999997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AC-0F4F-9466-950B2037923C}"/>
            </c:ext>
          </c:extLst>
        </c:ser>
        <c:ser>
          <c:idx val="7"/>
          <c:order val="7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'6MWT'!$S$16:$U$16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'6MWT'!$S$24:$U$24</c:f>
              <c:numCache>
                <c:formatCode>General</c:formatCode>
                <c:ptCount val="3"/>
                <c:pt idx="0">
                  <c:v>38.14</c:v>
                </c:pt>
                <c:pt idx="1">
                  <c:v>38.53</c:v>
                </c:pt>
                <c:pt idx="2">
                  <c:v>38.04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7AC-0F4F-9466-950B2037923C}"/>
            </c:ext>
          </c:extLst>
        </c:ser>
        <c:ser>
          <c:idx val="8"/>
          <c:order val="8"/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strRef>
              <c:f>'6MWT'!$S$16:$U$16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'6MWT'!$S$25:$U$25</c:f>
              <c:numCache>
                <c:formatCode>General</c:formatCode>
                <c:ptCount val="3"/>
                <c:pt idx="0">
                  <c:v>37.83</c:v>
                </c:pt>
                <c:pt idx="1">
                  <c:v>37.520000000000003</c:v>
                </c:pt>
                <c:pt idx="2">
                  <c:v>37.619999999999997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7AC-0F4F-9466-950B2037923C}"/>
            </c:ext>
          </c:extLst>
        </c:ser>
        <c:ser>
          <c:idx val="9"/>
          <c:order val="9"/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strRef>
              <c:f>'6MWT'!$S$16:$U$16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'6MWT'!$S$26:$U$26</c:f>
              <c:numCache>
                <c:formatCode>General</c:formatCode>
                <c:ptCount val="3"/>
                <c:pt idx="0">
                  <c:v>37.979999999999997</c:v>
                </c:pt>
                <c:pt idx="1">
                  <c:v>37.47</c:v>
                </c:pt>
                <c:pt idx="2">
                  <c:v>37.85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7AC-0F4F-9466-950B2037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709504"/>
        <c:axId val="-2086607360"/>
      </c:lineChart>
      <c:catAx>
        <c:axId val="-208770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86607360"/>
        <c:crosses val="autoZero"/>
        <c:auto val="1"/>
        <c:lblAlgn val="ctr"/>
        <c:lblOffset val="100"/>
        <c:noMultiLvlLbl val="0"/>
      </c:catAx>
      <c:valAx>
        <c:axId val="-2086607360"/>
        <c:scaling>
          <c:orientation val="minMax"/>
          <c:min val="3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Rectal</a:t>
                </a:r>
                <a:r>
                  <a:rPr lang="en-US" sz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Temperature (C)</a:t>
                </a:r>
                <a:endParaRPr lang="en-US" sz="120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layout>
            <c:manualLayout>
              <c:xMode val="edge"/>
              <c:yMode val="edge"/>
              <c:x val="2.2222222222222199E-2"/>
              <c:y val="0.23278142315543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87709504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10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'6MWT'!$S$31:$U$31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'6MWT'!$S$42:$U$42</c:f>
              <c:numCache>
                <c:formatCode>0</c:formatCode>
                <c:ptCount val="3"/>
                <c:pt idx="0">
                  <c:v>128.69999999999999</c:v>
                </c:pt>
                <c:pt idx="1">
                  <c:v>121.4</c:v>
                </c:pt>
                <c:pt idx="2">
                  <c:v>125.6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9F42-B73C-CDB460827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087976176"/>
        <c:axId val="-208797022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'6MWT'!$S$31:$U$31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'6MWT'!$S$32:$U$32</c:f>
              <c:numCache>
                <c:formatCode>General</c:formatCode>
                <c:ptCount val="3"/>
                <c:pt idx="0">
                  <c:v>99</c:v>
                </c:pt>
                <c:pt idx="1">
                  <c:v>92</c:v>
                </c:pt>
                <c:pt idx="2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7-9F42-B73C-CDB4608272B4}"/>
            </c:ext>
          </c:extLst>
        </c:ser>
        <c:ser>
          <c:idx val="1"/>
          <c:order val="1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dashDot"/>
              <a:round/>
            </a:ln>
            <a:effectLst/>
          </c:spPr>
          <c:marker>
            <c:symbol val="circle"/>
            <c:size val="8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'6MWT'!$S$31:$U$31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'6MWT'!$S$33:$U$33</c:f>
              <c:numCache>
                <c:formatCode>General</c:formatCode>
                <c:ptCount val="3"/>
                <c:pt idx="0">
                  <c:v>131</c:v>
                </c:pt>
                <c:pt idx="1">
                  <c:v>133</c:v>
                </c:pt>
                <c:pt idx="2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C7-9F42-B73C-CDB4608272B4}"/>
            </c:ext>
          </c:extLst>
        </c:ser>
        <c:ser>
          <c:idx val="2"/>
          <c:order val="2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'6MWT'!$S$31:$U$31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'6MWT'!$S$34:$U$34</c:f>
              <c:numCache>
                <c:formatCode>General</c:formatCode>
                <c:ptCount val="3"/>
                <c:pt idx="0">
                  <c:v>149</c:v>
                </c:pt>
                <c:pt idx="1">
                  <c:v>128</c:v>
                </c:pt>
                <c:pt idx="2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C7-9F42-B73C-CDB4608272B4}"/>
            </c:ext>
          </c:extLst>
        </c:ser>
        <c:ser>
          <c:idx val="3"/>
          <c:order val="3"/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2">
                  <a:lumMod val="90000"/>
                </a:schemeClr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cat>
            <c:strRef>
              <c:f>'6MWT'!$S$31:$U$31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'6MWT'!$S$35:$U$35</c:f>
              <c:numCache>
                <c:formatCode>General</c:formatCode>
                <c:ptCount val="3"/>
                <c:pt idx="0">
                  <c:v>156</c:v>
                </c:pt>
                <c:pt idx="1">
                  <c:v>140</c:v>
                </c:pt>
                <c:pt idx="2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C7-9F42-B73C-CDB4608272B4}"/>
            </c:ext>
          </c:extLst>
        </c:ser>
        <c:ser>
          <c:idx val="4"/>
          <c:order val="4"/>
          <c:spPr>
            <a:ln w="28575" cap="rnd">
              <a:solidFill>
                <a:schemeClr val="bg2">
                  <a:lumMod val="90000"/>
                </a:schemeClr>
              </a:solidFill>
              <a:prstDash val="sysDot"/>
              <a:round/>
            </a:ln>
            <a:effectLst/>
          </c:spPr>
          <c:marker>
            <c:symbol val="triangle"/>
            <c:size val="8"/>
            <c:spPr>
              <a:solidFill>
                <a:schemeClr val="bg2">
                  <a:lumMod val="90000"/>
                </a:schemeClr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cat>
            <c:strRef>
              <c:f>'6MWT'!$S$31:$U$31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'6MWT'!$S$36:$U$36</c:f>
              <c:numCache>
                <c:formatCode>General</c:formatCode>
                <c:ptCount val="3"/>
                <c:pt idx="0">
                  <c:v>105</c:v>
                </c:pt>
                <c:pt idx="1">
                  <c:v>98</c:v>
                </c:pt>
                <c:pt idx="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C7-9F42-B73C-CDB4608272B4}"/>
            </c:ext>
          </c:extLst>
        </c:ser>
        <c:ser>
          <c:idx val="5"/>
          <c:order val="5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'6MWT'!$S$31:$U$31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'6MWT'!$S$37:$U$37</c:f>
              <c:numCache>
                <c:formatCode>General</c:formatCode>
                <c:ptCount val="3"/>
                <c:pt idx="0">
                  <c:v>105</c:v>
                </c:pt>
                <c:pt idx="1">
                  <c:v>95</c:v>
                </c:pt>
                <c:pt idx="2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C7-9F42-B73C-CDB4608272B4}"/>
            </c:ext>
          </c:extLst>
        </c:ser>
        <c:ser>
          <c:idx val="6"/>
          <c:order val="6"/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'6MWT'!$S$31:$U$31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'6MWT'!$S$38:$U$38</c:f>
              <c:numCache>
                <c:formatCode>General</c:formatCode>
                <c:ptCount val="3"/>
                <c:pt idx="0">
                  <c:v>156</c:v>
                </c:pt>
                <c:pt idx="1">
                  <c:v>155</c:v>
                </c:pt>
                <c:pt idx="2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C7-9F42-B73C-CDB4608272B4}"/>
            </c:ext>
          </c:extLst>
        </c:ser>
        <c:ser>
          <c:idx val="7"/>
          <c:order val="7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'6MWT'!$S$31:$U$31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'6MWT'!$S$39:$U$39</c:f>
              <c:numCache>
                <c:formatCode>General</c:formatCode>
                <c:ptCount val="3"/>
                <c:pt idx="0">
                  <c:v>126</c:v>
                </c:pt>
                <c:pt idx="1">
                  <c:v>115</c:v>
                </c:pt>
                <c:pt idx="2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5C7-9F42-B73C-CDB4608272B4}"/>
            </c:ext>
          </c:extLst>
        </c:ser>
        <c:ser>
          <c:idx val="8"/>
          <c:order val="8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'6MWT'!$S$31:$U$31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'6MWT'!$S$40:$U$40</c:f>
              <c:numCache>
                <c:formatCode>General</c:formatCode>
                <c:ptCount val="3"/>
                <c:pt idx="0">
                  <c:v>122</c:v>
                </c:pt>
                <c:pt idx="1">
                  <c:v>124</c:v>
                </c:pt>
                <c:pt idx="2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5C7-9F42-B73C-CDB4608272B4}"/>
            </c:ext>
          </c:extLst>
        </c:ser>
        <c:ser>
          <c:idx val="9"/>
          <c:order val="9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8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strRef>
              <c:f>'6MWT'!$S$31:$U$31</c:f>
              <c:strCache>
                <c:ptCount val="3"/>
                <c:pt idx="0">
                  <c:v>CON</c:v>
                </c:pt>
                <c:pt idx="1">
                  <c:v>COLD</c:v>
                </c:pt>
                <c:pt idx="2">
                  <c:v>MENT</c:v>
                </c:pt>
              </c:strCache>
            </c:strRef>
          </c:cat>
          <c:val>
            <c:numRef>
              <c:f>'6MWT'!$S$41:$U$41</c:f>
              <c:numCache>
                <c:formatCode>General</c:formatCode>
                <c:ptCount val="3"/>
                <c:pt idx="0">
                  <c:v>138</c:v>
                </c:pt>
                <c:pt idx="1">
                  <c:v>134</c:v>
                </c:pt>
                <c:pt idx="2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5C7-9F42-B73C-CDB460827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976176"/>
        <c:axId val="-2087970224"/>
      </c:lineChart>
      <c:catAx>
        <c:axId val="-208797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87970224"/>
        <c:crosses val="autoZero"/>
        <c:auto val="1"/>
        <c:lblAlgn val="ctr"/>
        <c:lblOffset val="100"/>
        <c:noMultiLvlLbl val="0"/>
      </c:catAx>
      <c:valAx>
        <c:axId val="-2087970224"/>
        <c:scaling>
          <c:orientation val="minMax"/>
          <c:max val="160"/>
          <c:min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Heart</a:t>
                </a:r>
                <a:r>
                  <a:rPr lang="en-US" sz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Rate (b.min)</a:t>
                </a:r>
                <a:endParaRPr lang="en-US" sz="120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layout>
            <c:manualLayout>
              <c:xMode val="edge"/>
              <c:yMode val="edge"/>
              <c:x val="1.94444444444444E-2"/>
              <c:y val="0.22280475357247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8797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mhp vs mets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'P3 (2)'!$Q$3:$Q$9</c:f>
              <c:numCache>
                <c:formatCode>0.00</c:formatCode>
                <c:ptCount val="7"/>
                <c:pt idx="0">
                  <c:v>2.7877697841726619</c:v>
                </c:pt>
                <c:pt idx="1">
                  <c:v>2.7697841726618706</c:v>
                </c:pt>
                <c:pt idx="2">
                  <c:v>3.1330935251798562</c:v>
                </c:pt>
                <c:pt idx="3">
                  <c:v>3.5107913669064752</c:v>
                </c:pt>
                <c:pt idx="4">
                  <c:v>4.3525179856115113</c:v>
                </c:pt>
                <c:pt idx="5">
                  <c:v>3.964028776978417</c:v>
                </c:pt>
                <c:pt idx="6">
                  <c:v>4.2230215827338133</c:v>
                </c:pt>
              </c:numCache>
            </c:numRef>
          </c:xVal>
          <c:yVal>
            <c:numRef>
              <c:f>'P3 (2)'!$O$3:$O$9</c:f>
              <c:numCache>
                <c:formatCode>General</c:formatCode>
                <c:ptCount val="7"/>
                <c:pt idx="0">
                  <c:v>3.0846485703944992</c:v>
                </c:pt>
                <c:pt idx="1">
                  <c:v>2.8377496199782852</c:v>
                </c:pt>
                <c:pt idx="2">
                  <c:v>3.1409687585957293</c:v>
                </c:pt>
                <c:pt idx="3">
                  <c:v>3.4447016720955492</c:v>
                </c:pt>
                <c:pt idx="4">
                  <c:v>4.2541350705754617</c:v>
                </c:pt>
                <c:pt idx="5">
                  <c:v>3.5897729134998202</c:v>
                </c:pt>
                <c:pt idx="6">
                  <c:v>3.6947537169743043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D9-C440-82E5-F1CE67E3E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2265968"/>
        <c:axId val="-2038622528"/>
      </c:scatterChart>
      <c:valAx>
        <c:axId val="-2042265968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8622528"/>
        <c:crosses val="autoZero"/>
        <c:crossBetween val="midCat"/>
      </c:valAx>
      <c:valAx>
        <c:axId val="-2038622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2265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watts vs mets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'P4 (2)'!$L$3:$L$9</c:f>
              <c:numCache>
                <c:formatCode>0</c:formatCode>
                <c:ptCount val="7"/>
                <c:pt idx="0">
                  <c:v>25</c:v>
                </c:pt>
                <c:pt idx="1">
                  <c:v>40</c:v>
                </c:pt>
                <c:pt idx="2">
                  <c:v>55</c:v>
                </c:pt>
                <c:pt idx="3">
                  <c:v>70</c:v>
                </c:pt>
                <c:pt idx="4">
                  <c:v>85</c:v>
                </c:pt>
                <c:pt idx="5">
                  <c:v>100</c:v>
                </c:pt>
                <c:pt idx="6">
                  <c:v>115</c:v>
                </c:pt>
              </c:numCache>
            </c:numRef>
          </c:xVal>
          <c:yVal>
            <c:numRef>
              <c:f>'P4 (2)'!$Q$3:$Q$9</c:f>
              <c:numCache>
                <c:formatCode>0.00</c:formatCode>
                <c:ptCount val="7"/>
                <c:pt idx="0">
                  <c:v>2.7338129496402876</c:v>
                </c:pt>
                <c:pt idx="1">
                  <c:v>3.0215827338129495</c:v>
                </c:pt>
                <c:pt idx="2">
                  <c:v>3.8201438848920861</c:v>
                </c:pt>
                <c:pt idx="3">
                  <c:v>4</c:v>
                </c:pt>
                <c:pt idx="4">
                  <c:v>4.5323741007194247</c:v>
                </c:pt>
                <c:pt idx="5">
                  <c:v>5.2661870503597124</c:v>
                </c:pt>
                <c:pt idx="6">
                  <c:v>6.4316546762589928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5F-AE46-A8F5-27F32EE96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0301856"/>
        <c:axId val="-2035542544"/>
      </c:scatterChart>
      <c:valAx>
        <c:axId val="-20303018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5542544"/>
        <c:crosses val="autoZero"/>
        <c:crossBetween val="midCat"/>
      </c:valAx>
      <c:valAx>
        <c:axId val="-203554254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0301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mhp vs mets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'P4 (2)'!$Q$3:$Q$9</c:f>
              <c:numCache>
                <c:formatCode>0.00</c:formatCode>
                <c:ptCount val="7"/>
                <c:pt idx="0">
                  <c:v>2.7338129496402876</c:v>
                </c:pt>
                <c:pt idx="1">
                  <c:v>3.0215827338129495</c:v>
                </c:pt>
                <c:pt idx="2">
                  <c:v>3.8201438848920861</c:v>
                </c:pt>
                <c:pt idx="3">
                  <c:v>4</c:v>
                </c:pt>
                <c:pt idx="4">
                  <c:v>4.5323741007194247</c:v>
                </c:pt>
                <c:pt idx="5">
                  <c:v>5.2661870503597124</c:v>
                </c:pt>
                <c:pt idx="6">
                  <c:v>6.4316546762589928</c:v>
                </c:pt>
              </c:numCache>
            </c:numRef>
          </c:xVal>
          <c:yVal>
            <c:numRef>
              <c:f>'P4 (2)'!$O$3:$O$9</c:f>
              <c:numCache>
                <c:formatCode>General</c:formatCode>
                <c:ptCount val="7"/>
                <c:pt idx="0">
                  <c:v>1.7777340561968058</c:v>
                </c:pt>
                <c:pt idx="1">
                  <c:v>1.7886090707706654</c:v>
                </c:pt>
                <c:pt idx="2">
                  <c:v>2.1776309898565938</c:v>
                </c:pt>
                <c:pt idx="3">
                  <c:v>2.1145021569313291</c:v>
                </c:pt>
                <c:pt idx="4">
                  <c:v>2.2937600559636246</c:v>
                </c:pt>
                <c:pt idx="5">
                  <c:v>2.6552912440247183</c:v>
                </c:pt>
                <c:pt idx="6">
                  <c:v>3.445035443628309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65-8848-B1A2-2F3CF8361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2835232"/>
        <c:axId val="-2033996736"/>
      </c:scatterChart>
      <c:valAx>
        <c:axId val="-2032835232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3996736"/>
        <c:crosses val="autoZero"/>
        <c:crossBetween val="midCat"/>
      </c:valAx>
      <c:valAx>
        <c:axId val="-2033996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2835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watts vs 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'P4 (2)'!$L$3:$L$9</c:f>
              <c:numCache>
                <c:formatCode>0</c:formatCode>
                <c:ptCount val="7"/>
                <c:pt idx="0">
                  <c:v>25</c:v>
                </c:pt>
                <c:pt idx="1">
                  <c:v>40</c:v>
                </c:pt>
                <c:pt idx="2">
                  <c:v>55</c:v>
                </c:pt>
                <c:pt idx="3">
                  <c:v>70</c:v>
                </c:pt>
                <c:pt idx="4">
                  <c:v>85</c:v>
                </c:pt>
                <c:pt idx="5">
                  <c:v>100</c:v>
                </c:pt>
                <c:pt idx="6">
                  <c:v>115</c:v>
                </c:pt>
              </c:numCache>
            </c:numRef>
          </c:xVal>
          <c:yVal>
            <c:numRef>
              <c:f>'P4 (2)'!$K$3:$K$9</c:f>
              <c:numCache>
                <c:formatCode>0.00</c:formatCode>
                <c:ptCount val="7"/>
                <c:pt idx="0">
                  <c:v>11.47</c:v>
                </c:pt>
                <c:pt idx="1">
                  <c:v>12.395</c:v>
                </c:pt>
                <c:pt idx="2">
                  <c:v>12.603</c:v>
                </c:pt>
                <c:pt idx="3" formatCode="General">
                  <c:v>15.462</c:v>
                </c:pt>
                <c:pt idx="4" formatCode="General">
                  <c:v>19.273</c:v>
                </c:pt>
                <c:pt idx="5" formatCode="General">
                  <c:v>21.574000000000002</c:v>
                </c:pt>
                <c:pt idx="6" formatCode="General">
                  <c:v>24.471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8D-4F45-AD60-05B480A62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1603504"/>
        <c:axId val="-2044157616"/>
      </c:scatterChart>
      <c:valAx>
        <c:axId val="-2031603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4157616"/>
        <c:crosses val="autoZero"/>
        <c:crossBetween val="midCat"/>
      </c:valAx>
      <c:valAx>
        <c:axId val="-204415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1603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19</xdr:row>
      <xdr:rowOff>23812</xdr:rowOff>
    </xdr:from>
    <xdr:to>
      <xdr:col>15</xdr:col>
      <xdr:colOff>361950</xdr:colOff>
      <xdr:row>33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142843-FEF7-C845-AB4A-9AE0E6052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19</xdr:row>
      <xdr:rowOff>23812</xdr:rowOff>
    </xdr:from>
    <xdr:to>
      <xdr:col>7</xdr:col>
      <xdr:colOff>600075</xdr:colOff>
      <xdr:row>33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16BA1D-D2DE-074D-9E09-57E3189DC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13</xdr:row>
      <xdr:rowOff>128587</xdr:rowOff>
    </xdr:from>
    <xdr:to>
      <xdr:col>15</xdr:col>
      <xdr:colOff>295275</xdr:colOff>
      <xdr:row>28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8281CD-051D-A848-98FC-C02A2E072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13</xdr:row>
      <xdr:rowOff>38100</xdr:rowOff>
    </xdr:from>
    <xdr:to>
      <xdr:col>7</xdr:col>
      <xdr:colOff>552450</xdr:colOff>
      <xdr:row>27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A32F10-71DA-FC44-A9E1-C6711242A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11905</xdr:colOff>
      <xdr:row>2</xdr:row>
      <xdr:rowOff>45242</xdr:rowOff>
    </xdr:from>
    <xdr:to>
      <xdr:col>43</xdr:col>
      <xdr:colOff>333375</xdr:colOff>
      <xdr:row>22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23</xdr:row>
      <xdr:rowOff>69057</xdr:rowOff>
    </xdr:from>
    <xdr:to>
      <xdr:col>43</xdr:col>
      <xdr:colOff>357187</xdr:colOff>
      <xdr:row>41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654843</xdr:colOff>
      <xdr:row>62</xdr:row>
      <xdr:rowOff>104775</xdr:rowOff>
    </xdr:from>
    <xdr:to>
      <xdr:col>5</xdr:col>
      <xdr:colOff>2190749</xdr:colOff>
      <xdr:row>76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200025</xdr:colOff>
      <xdr:row>2</xdr:row>
      <xdr:rowOff>180975</xdr:rowOff>
    </xdr:from>
    <xdr:to>
      <xdr:col>36</xdr:col>
      <xdr:colOff>504825</xdr:colOff>
      <xdr:row>17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142875</xdr:colOff>
      <xdr:row>12</xdr:row>
      <xdr:rowOff>57150</xdr:rowOff>
    </xdr:from>
    <xdr:to>
      <xdr:col>36</xdr:col>
      <xdr:colOff>447675</xdr:colOff>
      <xdr:row>26</xdr:row>
      <xdr:rowOff>104775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95250</xdr:colOff>
      <xdr:row>62</xdr:row>
      <xdr:rowOff>9525</xdr:rowOff>
    </xdr:from>
    <xdr:to>
      <xdr:col>5</xdr:col>
      <xdr:colOff>1628775</xdr:colOff>
      <xdr:row>76</xdr:row>
      <xdr:rowOff>85725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202405</xdr:colOff>
      <xdr:row>24</xdr:row>
      <xdr:rowOff>128588</xdr:rowOff>
    </xdr:from>
    <xdr:to>
      <xdr:col>33</xdr:col>
      <xdr:colOff>404810</xdr:colOff>
      <xdr:row>39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273844</xdr:colOff>
      <xdr:row>21</xdr:row>
      <xdr:rowOff>188119</xdr:rowOff>
    </xdr:from>
    <xdr:to>
      <xdr:col>32</xdr:col>
      <xdr:colOff>595313</xdr:colOff>
      <xdr:row>36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59532</xdr:colOff>
      <xdr:row>60</xdr:row>
      <xdr:rowOff>104775</xdr:rowOff>
    </xdr:from>
    <xdr:to>
      <xdr:col>5</xdr:col>
      <xdr:colOff>2357438</xdr:colOff>
      <xdr:row>74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309563</xdr:colOff>
      <xdr:row>63</xdr:row>
      <xdr:rowOff>98822</xdr:rowOff>
    </xdr:from>
    <xdr:to>
      <xdr:col>6</xdr:col>
      <xdr:colOff>238125</xdr:colOff>
      <xdr:row>77</xdr:row>
      <xdr:rowOff>175022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416719</xdr:colOff>
      <xdr:row>64</xdr:row>
      <xdr:rowOff>33338</xdr:rowOff>
    </xdr:from>
    <xdr:to>
      <xdr:col>5</xdr:col>
      <xdr:colOff>1952625</xdr:colOff>
      <xdr:row>78</xdr:row>
      <xdr:rowOff>109538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1285875</xdr:colOff>
      <xdr:row>59</xdr:row>
      <xdr:rowOff>21432</xdr:rowOff>
    </xdr:from>
    <xdr:to>
      <xdr:col>7</xdr:col>
      <xdr:colOff>404812</xdr:colOff>
      <xdr:row>73</xdr:row>
      <xdr:rowOff>97632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589359</xdr:colOff>
      <xdr:row>62</xdr:row>
      <xdr:rowOff>33338</xdr:rowOff>
    </xdr:from>
    <xdr:to>
      <xdr:col>5</xdr:col>
      <xdr:colOff>2155031</xdr:colOff>
      <xdr:row>76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315516</xdr:colOff>
      <xdr:row>62</xdr:row>
      <xdr:rowOff>164307</xdr:rowOff>
    </xdr:from>
    <xdr:to>
      <xdr:col>5</xdr:col>
      <xdr:colOff>1851422</xdr:colOff>
      <xdr:row>77</xdr:row>
      <xdr:rowOff>50007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446484</xdr:colOff>
      <xdr:row>61</xdr:row>
      <xdr:rowOff>80962</xdr:rowOff>
    </xdr:from>
    <xdr:to>
      <xdr:col>5</xdr:col>
      <xdr:colOff>1982390</xdr:colOff>
      <xdr:row>75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13</xdr:row>
      <xdr:rowOff>128587</xdr:rowOff>
    </xdr:from>
    <xdr:to>
      <xdr:col>15</xdr:col>
      <xdr:colOff>295275</xdr:colOff>
      <xdr:row>28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A4D94D-93AB-7B4D-A4F3-7D031F9C1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8</xdr:col>
      <xdr:colOff>304800</xdr:colOff>
      <xdr:row>27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0F5ED5-5AC6-3A4E-9D94-E28BBDE49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482203</xdr:colOff>
      <xdr:row>57</xdr:row>
      <xdr:rowOff>152400</xdr:rowOff>
    </xdr:from>
    <xdr:to>
      <xdr:col>5</xdr:col>
      <xdr:colOff>2018109</xdr:colOff>
      <xdr:row>72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215900</xdr:colOff>
      <xdr:row>14</xdr:row>
      <xdr:rowOff>76200</xdr:rowOff>
    </xdr:from>
    <xdr:to>
      <xdr:col>49</xdr:col>
      <xdr:colOff>88900</xdr:colOff>
      <xdr:row>33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1</xdr:row>
      <xdr:rowOff>33336</xdr:rowOff>
    </xdr:from>
    <xdr:to>
      <xdr:col>25</xdr:col>
      <xdr:colOff>285749</xdr:colOff>
      <xdr:row>20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66675</xdr:colOff>
      <xdr:row>20</xdr:row>
      <xdr:rowOff>157161</xdr:rowOff>
    </xdr:from>
    <xdr:to>
      <xdr:col>25</xdr:col>
      <xdr:colOff>295275</xdr:colOff>
      <xdr:row>37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371474</xdr:colOff>
      <xdr:row>1</xdr:row>
      <xdr:rowOff>4761</xdr:rowOff>
    </xdr:from>
    <xdr:to>
      <xdr:col>23</xdr:col>
      <xdr:colOff>590550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638174</xdr:colOff>
      <xdr:row>30</xdr:row>
      <xdr:rowOff>104774</xdr:rowOff>
    </xdr:from>
    <xdr:to>
      <xdr:col>11</xdr:col>
      <xdr:colOff>266700</xdr:colOff>
      <xdr:row>47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49</xdr:row>
      <xdr:rowOff>66675</xdr:rowOff>
    </xdr:from>
    <xdr:to>
      <xdr:col>10</xdr:col>
      <xdr:colOff>390525</xdr:colOff>
      <xdr:row>63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9524</xdr:colOff>
      <xdr:row>0</xdr:row>
      <xdr:rowOff>38099</xdr:rowOff>
    </xdr:from>
    <xdr:to>
      <xdr:col>22</xdr:col>
      <xdr:colOff>438150</xdr:colOff>
      <xdr:row>16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17</xdr:row>
      <xdr:rowOff>9524</xdr:rowOff>
    </xdr:from>
    <xdr:to>
      <xdr:col>22</xdr:col>
      <xdr:colOff>590550</xdr:colOff>
      <xdr:row>31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30</xdr:row>
      <xdr:rowOff>152400</xdr:rowOff>
    </xdr:from>
    <xdr:to>
      <xdr:col>6</xdr:col>
      <xdr:colOff>114300</xdr:colOff>
      <xdr:row>45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409575</xdr:colOff>
      <xdr:row>31</xdr:row>
      <xdr:rowOff>0</xdr:rowOff>
    </xdr:from>
    <xdr:to>
      <xdr:col>14</xdr:col>
      <xdr:colOff>123825</xdr:colOff>
      <xdr:row>45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571500</xdr:colOff>
      <xdr:row>7</xdr:row>
      <xdr:rowOff>161925</xdr:rowOff>
    </xdr:from>
    <xdr:to>
      <xdr:col>22</xdr:col>
      <xdr:colOff>266700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581025</xdr:colOff>
      <xdr:row>22</xdr:row>
      <xdr:rowOff>104775</xdr:rowOff>
    </xdr:from>
    <xdr:to>
      <xdr:col>22</xdr:col>
      <xdr:colOff>276225</xdr:colOff>
      <xdr:row>36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50</xdr:row>
      <xdr:rowOff>161924</xdr:rowOff>
    </xdr:from>
    <xdr:to>
      <xdr:col>16</xdr:col>
      <xdr:colOff>476250</xdr:colOff>
      <xdr:row>65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447675</xdr:colOff>
      <xdr:row>30</xdr:row>
      <xdr:rowOff>133350</xdr:rowOff>
    </xdr:from>
    <xdr:to>
      <xdr:col>15</xdr:col>
      <xdr:colOff>161925</xdr:colOff>
      <xdr:row>45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323850</xdr:colOff>
      <xdr:row>3</xdr:row>
      <xdr:rowOff>28574</xdr:rowOff>
    </xdr:from>
    <xdr:to>
      <xdr:col>22</xdr:col>
      <xdr:colOff>552450</xdr:colOff>
      <xdr:row>17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180975</xdr:colOff>
      <xdr:row>17</xdr:row>
      <xdr:rowOff>9525</xdr:rowOff>
    </xdr:from>
    <xdr:to>
      <xdr:col>21</xdr:col>
      <xdr:colOff>485775</xdr:colOff>
      <xdr:row>31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13</xdr:row>
      <xdr:rowOff>128587</xdr:rowOff>
    </xdr:from>
    <xdr:to>
      <xdr:col>15</xdr:col>
      <xdr:colOff>295275</xdr:colOff>
      <xdr:row>28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4DABF2-3360-D04A-B7CB-EBFF072E5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13</xdr:row>
      <xdr:rowOff>23812</xdr:rowOff>
    </xdr:from>
    <xdr:to>
      <xdr:col>8</xdr:col>
      <xdr:colOff>295275</xdr:colOff>
      <xdr:row>27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A517D-B5A7-E945-A3AC-AF7C16730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2</xdr:row>
      <xdr:rowOff>38100</xdr:rowOff>
    </xdr:from>
    <xdr:to>
      <xdr:col>33</xdr:col>
      <xdr:colOff>76200</xdr:colOff>
      <xdr:row>19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365126</xdr:colOff>
      <xdr:row>22</xdr:row>
      <xdr:rowOff>57150</xdr:rowOff>
    </xdr:from>
    <xdr:to>
      <xdr:col>33</xdr:col>
      <xdr:colOff>195793</xdr:colOff>
      <xdr:row>36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666749</xdr:colOff>
      <xdr:row>37</xdr:row>
      <xdr:rowOff>162983</xdr:rowOff>
    </xdr:from>
    <xdr:to>
      <xdr:col>33</xdr:col>
      <xdr:colOff>666749</xdr:colOff>
      <xdr:row>54</xdr:row>
      <xdr:rowOff>179917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13</xdr:row>
      <xdr:rowOff>128587</xdr:rowOff>
    </xdr:from>
    <xdr:to>
      <xdr:col>15</xdr:col>
      <xdr:colOff>295275</xdr:colOff>
      <xdr:row>28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9F462C-0E16-7744-91CB-065CF0C0A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13</xdr:row>
      <xdr:rowOff>14287</xdr:rowOff>
    </xdr:from>
    <xdr:to>
      <xdr:col>8</xdr:col>
      <xdr:colOff>228600</xdr:colOff>
      <xdr:row>27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7EE584-67EC-3440-B776-55EC61FE8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61912</xdr:colOff>
      <xdr:row>13</xdr:row>
      <xdr:rowOff>33337</xdr:rowOff>
    </xdr:from>
    <xdr:to>
      <xdr:col>23</xdr:col>
      <xdr:colOff>366712</xdr:colOff>
      <xdr:row>27</xdr:row>
      <xdr:rowOff>109537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D22619-393D-1D48-90CE-E8C2ABB4F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13</xdr:row>
      <xdr:rowOff>128587</xdr:rowOff>
    </xdr:from>
    <xdr:to>
      <xdr:col>15</xdr:col>
      <xdr:colOff>295275</xdr:colOff>
      <xdr:row>28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D499FE-510A-4D42-99C8-DB8264C19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104775</xdr:colOff>
      <xdr:row>13</xdr:row>
      <xdr:rowOff>114300</xdr:rowOff>
    </xdr:from>
    <xdr:to>
      <xdr:col>8</xdr:col>
      <xdr:colOff>409575</xdr:colOff>
      <xdr:row>28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64C06C-7127-8A4B-9D33-D0A55EE54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13</xdr:row>
      <xdr:rowOff>128587</xdr:rowOff>
    </xdr:from>
    <xdr:to>
      <xdr:col>15</xdr:col>
      <xdr:colOff>295275</xdr:colOff>
      <xdr:row>28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9D55F9-C985-644E-A6FF-11A2EECC4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14</xdr:row>
      <xdr:rowOff>76200</xdr:rowOff>
    </xdr:from>
    <xdr:to>
      <xdr:col>8</xdr:col>
      <xdr:colOff>142875</xdr:colOff>
      <xdr:row>28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363E7C-E53E-6345-B540-708777541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13</xdr:row>
      <xdr:rowOff>128587</xdr:rowOff>
    </xdr:from>
    <xdr:to>
      <xdr:col>15</xdr:col>
      <xdr:colOff>295275</xdr:colOff>
      <xdr:row>28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806A07-3456-624B-AE93-79FB3586D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12</xdr:row>
      <xdr:rowOff>171450</xdr:rowOff>
    </xdr:from>
    <xdr:to>
      <xdr:col>7</xdr:col>
      <xdr:colOff>447675</xdr:colOff>
      <xdr:row>27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294F21-B457-0A4F-9D98-7A451A9E9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13</xdr:row>
      <xdr:rowOff>128587</xdr:rowOff>
    </xdr:from>
    <xdr:to>
      <xdr:col>15</xdr:col>
      <xdr:colOff>295275</xdr:colOff>
      <xdr:row>28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B68E85-D8A0-A041-B345-B38BDD4D8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12</xdr:row>
      <xdr:rowOff>38100</xdr:rowOff>
    </xdr:from>
    <xdr:to>
      <xdr:col>8</xdr:col>
      <xdr:colOff>371475</xdr:colOff>
      <xdr:row>26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2C0F5E-1CF4-1A47-A915-547E44990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13</xdr:row>
      <xdr:rowOff>128587</xdr:rowOff>
    </xdr:from>
    <xdr:to>
      <xdr:col>15</xdr:col>
      <xdr:colOff>295275</xdr:colOff>
      <xdr:row>28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FF6EDE-42A8-DA49-ADD7-936A37BD1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13</xdr:row>
      <xdr:rowOff>133350</xdr:rowOff>
    </xdr:from>
    <xdr:to>
      <xdr:col>7</xdr:col>
      <xdr:colOff>104775</xdr:colOff>
      <xdr:row>28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2F4AB1-4C3F-BF48-9A18-54E89A33B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w343/Dropbox/Kirsty%20Waldock's%20PhD/Chronic%20intervention%20study/data/Pre%20and%20Post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sty/Dropbox/Kirsty%20Waldock's%20PhD/acute%20intervention%20study/Data/Lactate%20threshold%20results%20for%20acute%20stu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"/>
      <sheetName val="rectal Core"/>
      <sheetName val="typanic Core"/>
      <sheetName val="Mean Skin"/>
      <sheetName val="RPE "/>
    </sheetNames>
    <sheetDataSet>
      <sheetData sheetId="0" refreshError="1"/>
      <sheetData sheetId="1" refreshError="1"/>
      <sheetData sheetId="2" refreshError="1"/>
      <sheetData sheetId="3">
        <row r="2">
          <cell r="M2">
            <v>30.383600000000008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average mhp at met values"/>
    </sheetNames>
    <sheetDataSet>
      <sheetData sheetId="0">
        <row r="3">
          <cell r="L3">
            <v>25</v>
          </cell>
          <cell r="O3">
            <v>2.5198579408212569</v>
          </cell>
          <cell r="Q3" t="e">
            <v>#DIV/0!</v>
          </cell>
        </row>
        <row r="4">
          <cell r="L4">
            <v>40</v>
          </cell>
          <cell r="O4">
            <v>2.1743801932367153</v>
          </cell>
          <cell r="Q4" t="e">
            <v>#DIV/0!</v>
          </cell>
        </row>
        <row r="5">
          <cell r="L5">
            <v>55</v>
          </cell>
          <cell r="O5">
            <v>2.5130568297101461</v>
          </cell>
          <cell r="Q5" t="e">
            <v>#DIV/0!</v>
          </cell>
        </row>
        <row r="6">
          <cell r="L6">
            <v>70</v>
          </cell>
          <cell r="O6">
            <v>2.742905519323672</v>
          </cell>
          <cell r="Q6" t="e">
            <v>#DIV/0!</v>
          </cell>
        </row>
        <row r="7">
          <cell r="L7">
            <v>85</v>
          </cell>
          <cell r="O7">
            <v>3.2641202053140099</v>
          </cell>
          <cell r="Q7" t="e">
            <v>#DIV/0!</v>
          </cell>
        </row>
        <row r="8">
          <cell r="L8">
            <v>100</v>
          </cell>
          <cell r="O8">
            <v>2.8578620289855081</v>
          </cell>
          <cell r="Q8" t="e">
            <v>#DIV/0!</v>
          </cell>
        </row>
        <row r="9">
          <cell r="O9">
            <v>3.3172232729468605</v>
          </cell>
          <cell r="Q9" t="e">
            <v>#DIV/0!</v>
          </cell>
        </row>
      </sheetData>
      <sheetData sheetId="1">
        <row r="3">
          <cell r="L3">
            <v>25</v>
          </cell>
          <cell r="O3">
            <v>1.7699390895687439</v>
          </cell>
          <cell r="Q3">
            <v>3.3423423423423424</v>
          </cell>
        </row>
        <row r="4">
          <cell r="L4">
            <v>40</v>
          </cell>
          <cell r="O4">
            <v>2.1817592046524967</v>
          </cell>
          <cell r="Q4">
            <v>4.3423423423423424</v>
          </cell>
        </row>
        <row r="5">
          <cell r="L5">
            <v>55</v>
          </cell>
          <cell r="O5">
            <v>3.0485519924642683</v>
          </cell>
          <cell r="Q5">
            <v>5.9819819819819822</v>
          </cell>
        </row>
        <row r="6">
          <cell r="L6">
            <v>70</v>
          </cell>
          <cell r="O6">
            <v>3.2699763279682204</v>
          </cell>
          <cell r="Q6">
            <v>6.6396396396396398</v>
          </cell>
        </row>
        <row r="7">
          <cell r="L7">
            <v>85</v>
          </cell>
          <cell r="O7">
            <v>3.2780044436253442</v>
          </cell>
          <cell r="Q7">
            <v>7.045045045045045</v>
          </cell>
        </row>
        <row r="8">
          <cell r="L8">
            <v>100</v>
          </cell>
          <cell r="O8">
            <v>3.7697449932424139</v>
          </cell>
          <cell r="Q8">
            <v>8.1621621621621614</v>
          </cell>
        </row>
      </sheetData>
      <sheetData sheetId="2">
        <row r="3">
          <cell r="L3">
            <v>25</v>
          </cell>
          <cell r="O3">
            <v>3.0846485703944992</v>
          </cell>
          <cell r="Q3">
            <v>2.7877697841726619</v>
          </cell>
        </row>
        <row r="4">
          <cell r="L4">
            <v>40</v>
          </cell>
          <cell r="O4">
            <v>2.8377496199782852</v>
          </cell>
          <cell r="Q4">
            <v>2.7697841726618706</v>
          </cell>
        </row>
        <row r="5">
          <cell r="L5">
            <v>55</v>
          </cell>
          <cell r="O5">
            <v>3.1409687585957293</v>
          </cell>
          <cell r="Q5">
            <v>3.1330935251798562</v>
          </cell>
        </row>
        <row r="6">
          <cell r="L6">
            <v>70</v>
          </cell>
          <cell r="O6">
            <v>3.4447016720955492</v>
          </cell>
          <cell r="Q6">
            <v>3.5107913669064752</v>
          </cell>
        </row>
        <row r="7">
          <cell r="L7">
            <v>85</v>
          </cell>
          <cell r="O7">
            <v>4.2541350705754617</v>
          </cell>
          <cell r="Q7">
            <v>4.3525179856115113</v>
          </cell>
        </row>
        <row r="8">
          <cell r="L8">
            <v>100</v>
          </cell>
          <cell r="O8">
            <v>3.5897729134998202</v>
          </cell>
          <cell r="Q8">
            <v>3.964028776978417</v>
          </cell>
        </row>
        <row r="9">
          <cell r="L9">
            <v>115</v>
          </cell>
          <cell r="O9">
            <v>3.6947537169743043</v>
          </cell>
          <cell r="Q9">
            <v>4.2230215827338133</v>
          </cell>
        </row>
      </sheetData>
      <sheetData sheetId="3">
        <row r="3">
          <cell r="K3">
            <v>11.47</v>
          </cell>
          <cell r="L3">
            <v>25</v>
          </cell>
          <cell r="O3">
            <v>1.7777340561968058</v>
          </cell>
          <cell r="Q3">
            <v>2.7338129496402876</v>
          </cell>
        </row>
        <row r="4">
          <cell r="K4">
            <v>12.395</v>
          </cell>
          <cell r="L4">
            <v>40</v>
          </cell>
          <cell r="O4">
            <v>1.7886090707706654</v>
          </cell>
          <cell r="Q4">
            <v>3.0215827338129495</v>
          </cell>
        </row>
        <row r="5">
          <cell r="K5">
            <v>12.603</v>
          </cell>
          <cell r="L5">
            <v>55</v>
          </cell>
          <cell r="O5">
            <v>2.1776309898565938</v>
          </cell>
          <cell r="Q5">
            <v>3.8201438848920861</v>
          </cell>
        </row>
        <row r="6">
          <cell r="K6">
            <v>15.462</v>
          </cell>
          <cell r="L6">
            <v>70</v>
          </cell>
          <cell r="O6">
            <v>2.1145021569313291</v>
          </cell>
          <cell r="Q6">
            <v>4</v>
          </cell>
        </row>
        <row r="7">
          <cell r="K7">
            <v>19.273</v>
          </cell>
          <cell r="L7">
            <v>85</v>
          </cell>
          <cell r="O7">
            <v>2.2937600559636246</v>
          </cell>
          <cell r="Q7">
            <v>4.5323741007194247</v>
          </cell>
        </row>
        <row r="8">
          <cell r="K8">
            <v>21.574000000000002</v>
          </cell>
          <cell r="L8">
            <v>100</v>
          </cell>
          <cell r="O8">
            <v>2.6552912440247183</v>
          </cell>
          <cell r="Q8">
            <v>5.2661870503597124</v>
          </cell>
        </row>
        <row r="9">
          <cell r="K9">
            <v>24.471</v>
          </cell>
          <cell r="L9">
            <v>115</v>
          </cell>
          <cell r="O9">
            <v>3.445035443628309</v>
          </cell>
          <cell r="Q9">
            <v>6.4316546762589928</v>
          </cell>
        </row>
      </sheetData>
      <sheetData sheetId="4">
        <row r="3">
          <cell r="L3">
            <v>25</v>
          </cell>
          <cell r="O3">
            <v>1.3518106365159135</v>
          </cell>
          <cell r="Q3">
            <v>3.1374045801526722</v>
          </cell>
        </row>
        <row r="4">
          <cell r="L4">
            <v>40</v>
          </cell>
          <cell r="O4">
            <v>1.5267939698492465</v>
          </cell>
          <cell r="Q4">
            <v>3.7786259541984735</v>
          </cell>
        </row>
        <row r="5">
          <cell r="L5">
            <v>55</v>
          </cell>
          <cell r="O5">
            <v>2.0925764237855953</v>
          </cell>
          <cell r="Q5">
            <v>5.1068702290076331</v>
          </cell>
        </row>
        <row r="6">
          <cell r="L6">
            <v>70</v>
          </cell>
          <cell r="O6">
            <v>2.3368505723059756</v>
          </cell>
          <cell r="Q6">
            <v>5.9007633587786268</v>
          </cell>
        </row>
        <row r="7">
          <cell r="L7">
            <v>85</v>
          </cell>
          <cell r="O7">
            <v>2.6752850642099393</v>
          </cell>
          <cell r="Q7">
            <v>6.877862595419848</v>
          </cell>
        </row>
        <row r="8">
          <cell r="L8">
            <v>100</v>
          </cell>
          <cell r="O8">
            <v>2.294838881909548</v>
          </cell>
          <cell r="Q8">
            <v>6.5267175572519092</v>
          </cell>
        </row>
        <row r="9">
          <cell r="L9">
            <v>115</v>
          </cell>
          <cell r="O9">
            <v>2.4063341219988841</v>
          </cell>
          <cell r="Q9">
            <v>7.0458015267175567</v>
          </cell>
        </row>
      </sheetData>
      <sheetData sheetId="5">
        <row r="3">
          <cell r="L3">
            <v>25</v>
          </cell>
          <cell r="O3">
            <v>2.1511000052801106</v>
          </cell>
          <cell r="Q3">
            <v>3.6888888888888887</v>
          </cell>
        </row>
        <row r="4">
          <cell r="L4">
            <v>40</v>
          </cell>
          <cell r="O4">
            <v>1.9032018057975613</v>
          </cell>
          <cell r="Q4">
            <v>3.6222222222222218</v>
          </cell>
        </row>
        <row r="5">
          <cell r="L5">
            <v>55</v>
          </cell>
          <cell r="O5">
            <v>2.6281601105303003</v>
          </cell>
          <cell r="Q5">
            <v>4.8962962962962964</v>
          </cell>
        </row>
        <row r="6">
          <cell r="L6">
            <v>70</v>
          </cell>
          <cell r="O6">
            <v>3.2315065033352703</v>
          </cell>
          <cell r="Q6">
            <v>6.0592592592592585</v>
          </cell>
        </row>
        <row r="7">
          <cell r="L7">
            <v>85</v>
          </cell>
          <cell r="O7">
            <v>3.4726505095305993</v>
          </cell>
          <cell r="Q7">
            <v>6.7259259259259254</v>
          </cell>
        </row>
        <row r="8">
          <cell r="L8">
            <v>100</v>
          </cell>
          <cell r="O8">
            <v>3.1165044352922551</v>
          </cell>
          <cell r="Q8">
            <v>6.5555555555555554</v>
          </cell>
        </row>
        <row r="9">
          <cell r="L9">
            <v>115</v>
          </cell>
          <cell r="O9">
            <v>3.2598158297692605</v>
          </cell>
          <cell r="Q9">
            <v>7.0814814814814806</v>
          </cell>
        </row>
      </sheetData>
      <sheetData sheetId="6">
        <row r="3">
          <cell r="L3">
            <v>25</v>
          </cell>
          <cell r="O3">
            <v>2.1974168531557603</v>
          </cell>
          <cell r="Q3">
            <v>1.8481481481481483</v>
          </cell>
        </row>
        <row r="4">
          <cell r="L4">
            <v>40</v>
          </cell>
          <cell r="O4">
            <v>2.9650328493713958</v>
          </cell>
          <cell r="Q4">
            <v>2.4703703703703708</v>
          </cell>
        </row>
        <row r="5">
          <cell r="L5">
            <v>55</v>
          </cell>
          <cell r="O5">
            <v>3.0644989538416767</v>
          </cell>
          <cell r="Q5">
            <v>2.7370370370370374</v>
          </cell>
        </row>
        <row r="6">
          <cell r="L6">
            <v>70</v>
          </cell>
          <cell r="O6">
            <v>3.4291670396448528</v>
          </cell>
          <cell r="Q6">
            <v>3.1518518518518519</v>
          </cell>
        </row>
        <row r="7">
          <cell r="L7">
            <v>85</v>
          </cell>
          <cell r="O7">
            <v>3.3129674690246196</v>
          </cell>
          <cell r="Q7">
            <v>3.2074074074074077</v>
          </cell>
        </row>
        <row r="8">
          <cell r="L8">
            <v>100</v>
          </cell>
          <cell r="O8">
            <v>4.5078100540363533</v>
          </cell>
          <cell r="Q8">
            <v>4.1925925925925931</v>
          </cell>
        </row>
        <row r="9">
          <cell r="L9">
            <v>115</v>
          </cell>
          <cell r="O9">
            <v>4.0893403198515381</v>
          </cell>
          <cell r="Q9">
            <v>4.0592592592592593</v>
          </cell>
        </row>
      </sheetData>
      <sheetData sheetId="7">
        <row r="3">
          <cell r="L3">
            <v>25</v>
          </cell>
          <cell r="O3">
            <v>1.3068682614716141</v>
          </cell>
          <cell r="Q3">
            <v>9.8518518518518512</v>
          </cell>
        </row>
        <row r="4">
          <cell r="L4">
            <v>40</v>
          </cell>
          <cell r="O4">
            <v>3.037737143675693</v>
          </cell>
          <cell r="Q4">
            <v>20.777777777777775</v>
          </cell>
        </row>
        <row r="5">
          <cell r="L5">
            <v>55</v>
          </cell>
          <cell r="O5">
            <v>2.920480590173328</v>
          </cell>
          <cell r="Q5">
            <v>21.296296296296294</v>
          </cell>
        </row>
        <row r="6">
          <cell r="L6">
            <v>70</v>
          </cell>
          <cell r="O6">
            <v>3.4905690087380052</v>
          </cell>
          <cell r="Q6">
            <v>25.296296296296298</v>
          </cell>
        </row>
        <row r="7">
          <cell r="L7">
            <v>85</v>
          </cell>
          <cell r="O7">
            <v>3.9287982022632875</v>
          </cell>
          <cell r="Q7">
            <v>29.148148148148149</v>
          </cell>
        </row>
        <row r="8">
          <cell r="L8">
            <v>100</v>
          </cell>
          <cell r="O8">
            <v>4.74847070620255</v>
          </cell>
          <cell r="Q8">
            <v>34.888888888888893</v>
          </cell>
        </row>
        <row r="9">
          <cell r="L9">
            <v>115</v>
          </cell>
          <cell r="O9">
            <v>-2.4709926944563816</v>
          </cell>
          <cell r="Q9">
            <v>0</v>
          </cell>
        </row>
      </sheetData>
      <sheetData sheetId="8">
        <row r="3">
          <cell r="L3">
            <v>25</v>
          </cell>
          <cell r="O3">
            <v>1.9572667045700674</v>
          </cell>
          <cell r="Q3">
            <v>3.7385620915032676</v>
          </cell>
        </row>
        <row r="4">
          <cell r="L4">
            <v>40</v>
          </cell>
          <cell r="O4">
            <v>2.0392136059670789</v>
          </cell>
          <cell r="Q4">
            <v>4.1503267973856213</v>
          </cell>
        </row>
        <row r="5">
          <cell r="L5">
            <v>55</v>
          </cell>
          <cell r="O5">
            <v>2.7642852569309078</v>
          </cell>
          <cell r="Q5">
            <v>5.6013071895424833</v>
          </cell>
        </row>
        <row r="6">
          <cell r="L6">
            <v>70</v>
          </cell>
          <cell r="O6">
            <v>3.4170586284383804</v>
          </cell>
          <cell r="Q6">
            <v>6.8954248366013067</v>
          </cell>
        </row>
        <row r="7">
          <cell r="L7">
            <v>85</v>
          </cell>
          <cell r="O7">
            <v>3.3464657854126063</v>
          </cell>
          <cell r="Q7">
            <v>7.0392156862745097</v>
          </cell>
        </row>
        <row r="8">
          <cell r="L8">
            <v>100</v>
          </cell>
          <cell r="O8">
            <v>2.8614086663417808</v>
          </cell>
          <cell r="Q8">
            <v>6.5816993464052276</v>
          </cell>
        </row>
        <row r="9">
          <cell r="L9">
            <v>115</v>
          </cell>
          <cell r="O9">
            <v>3.2694941791206418</v>
          </cell>
          <cell r="Q9">
            <v>7.5424836601307188</v>
          </cell>
        </row>
      </sheetData>
      <sheetData sheetId="9">
        <row r="3">
          <cell r="L3">
            <v>25</v>
          </cell>
          <cell r="O3">
            <v>2.0892176071741035</v>
          </cell>
          <cell r="Q3">
            <v>2.1778656126482212</v>
          </cell>
        </row>
        <row r="4">
          <cell r="L4">
            <v>40</v>
          </cell>
          <cell r="O4">
            <v>2.8663544473607474</v>
          </cell>
          <cell r="Q4">
            <v>3.0197628458498023</v>
          </cell>
        </row>
        <row r="5">
          <cell r="L5">
            <v>55</v>
          </cell>
          <cell r="O5">
            <v>2.8482439851268593</v>
          </cell>
          <cell r="Q5">
            <v>3.1422924901185767</v>
          </cell>
        </row>
        <row r="6">
          <cell r="L6">
            <v>70</v>
          </cell>
          <cell r="O6">
            <v>2.898239173228347</v>
          </cell>
          <cell r="Q6">
            <v>3.3794466403162056</v>
          </cell>
        </row>
        <row r="7">
          <cell r="L7">
            <v>85</v>
          </cell>
          <cell r="O7">
            <v>2.9608671916010509</v>
          </cell>
          <cell r="Q7">
            <v>3.6047430830039526</v>
          </cell>
        </row>
        <row r="8">
          <cell r="L8">
            <v>100</v>
          </cell>
          <cell r="O8">
            <v>3.282676290463693</v>
          </cell>
          <cell r="Q8">
            <v>4.0316205533596836</v>
          </cell>
        </row>
        <row r="9">
          <cell r="L9">
            <v>115</v>
          </cell>
          <cell r="O9">
            <v>3.4838469160104992</v>
          </cell>
          <cell r="Q9">
            <v>4.3754940711462451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D9BB1-E02F-9846-A75B-8452A8C1F469}">
  <dimension ref="A1:F14"/>
  <sheetViews>
    <sheetView zoomScale="130" zoomScaleNormal="130" zoomScalePageLayoutView="130" workbookViewId="0">
      <selection activeCell="J1" sqref="J1:J1048576"/>
    </sheetView>
  </sheetViews>
  <sheetFormatPr baseColWidth="10" defaultColWidth="8.83203125" defaultRowHeight="15" x14ac:dyDescent="0.2"/>
  <cols>
    <col min="1" max="1" width="17.6640625" bestFit="1" customWidth="1"/>
    <col min="3" max="3" width="11.33203125" bestFit="1" customWidth="1"/>
    <col min="4" max="4" width="14.33203125" bestFit="1" customWidth="1"/>
  </cols>
  <sheetData>
    <row r="1" spans="1:6" ht="17" x14ac:dyDescent="0.2">
      <c r="A1" t="s">
        <v>176</v>
      </c>
      <c r="B1" t="s">
        <v>177</v>
      </c>
      <c r="C1" t="s">
        <v>178</v>
      </c>
      <c r="D1" t="s">
        <v>179</v>
      </c>
      <c r="E1" t="s">
        <v>180</v>
      </c>
      <c r="F1" t="s">
        <v>181</v>
      </c>
    </row>
    <row r="2" spans="1:6" x14ac:dyDescent="0.2">
      <c r="A2">
        <v>1</v>
      </c>
      <c r="B2">
        <v>69</v>
      </c>
      <c r="C2">
        <v>1.86</v>
      </c>
      <c r="D2">
        <v>92</v>
      </c>
      <c r="E2">
        <f t="shared" ref="E2:E8" si="0">0.20247*(C2^0.725)*(D2^0.425)</f>
        <v>2.1695386630724904</v>
      </c>
      <c r="F2">
        <v>41.9</v>
      </c>
    </row>
    <row r="3" spans="1:6" x14ac:dyDescent="0.2">
      <c r="A3">
        <v>2</v>
      </c>
      <c r="B3">
        <v>65</v>
      </c>
      <c r="C3">
        <v>1.51</v>
      </c>
      <c r="D3">
        <v>54.26</v>
      </c>
      <c r="E3">
        <f t="shared" si="0"/>
        <v>1.4902971816832433</v>
      </c>
      <c r="F3">
        <v>52.5</v>
      </c>
    </row>
    <row r="4" spans="1:6" x14ac:dyDescent="0.2">
      <c r="A4">
        <v>3</v>
      </c>
      <c r="B4">
        <v>67</v>
      </c>
      <c r="C4">
        <v>1.78</v>
      </c>
      <c r="D4">
        <v>76.75</v>
      </c>
      <c r="E4">
        <f t="shared" si="0"/>
        <v>1.945689332369225</v>
      </c>
      <c r="F4">
        <v>48.1</v>
      </c>
    </row>
    <row r="5" spans="1:6" x14ac:dyDescent="0.2">
      <c r="A5">
        <v>4</v>
      </c>
      <c r="B5">
        <v>71</v>
      </c>
      <c r="C5">
        <v>1.62</v>
      </c>
      <c r="D5">
        <v>57.18</v>
      </c>
      <c r="E5">
        <f t="shared" si="0"/>
        <v>1.6035696670498483</v>
      </c>
      <c r="F5">
        <v>46.7</v>
      </c>
    </row>
    <row r="6" spans="1:6" x14ac:dyDescent="0.2">
      <c r="A6">
        <v>5</v>
      </c>
      <c r="B6">
        <v>67</v>
      </c>
      <c r="C6">
        <v>1.65</v>
      </c>
      <c r="D6">
        <v>79.599999999999994</v>
      </c>
      <c r="E6">
        <f t="shared" si="0"/>
        <v>1.8703573738893637</v>
      </c>
      <c r="F6">
        <v>61.2</v>
      </c>
    </row>
    <row r="7" spans="1:6" x14ac:dyDescent="0.2">
      <c r="A7">
        <v>6</v>
      </c>
      <c r="B7">
        <v>76</v>
      </c>
      <c r="C7">
        <v>1.62</v>
      </c>
      <c r="D7">
        <v>63.13</v>
      </c>
      <c r="E7">
        <f t="shared" si="0"/>
        <v>1.672473629707145</v>
      </c>
      <c r="F7">
        <v>57.6</v>
      </c>
    </row>
    <row r="8" spans="1:6" x14ac:dyDescent="0.2">
      <c r="A8">
        <v>7</v>
      </c>
      <c r="B8">
        <v>69</v>
      </c>
      <c r="C8">
        <v>1.67</v>
      </c>
      <c r="D8">
        <v>61.07</v>
      </c>
      <c r="E8">
        <f t="shared" si="0"/>
        <v>1.6858036524510174</v>
      </c>
      <c r="F8">
        <v>39.4</v>
      </c>
    </row>
    <row r="9" spans="1:6" x14ac:dyDescent="0.2">
      <c r="A9">
        <v>8</v>
      </c>
      <c r="B9">
        <v>68</v>
      </c>
      <c r="C9">
        <v>1.54</v>
      </c>
      <c r="D9">
        <v>46.56</v>
      </c>
      <c r="E9">
        <f>0.20247*(C9^0.725)*(D9^0.425)</f>
        <v>1.4165069784274169</v>
      </c>
      <c r="F9">
        <v>42.8</v>
      </c>
    </row>
    <row r="10" spans="1:6" x14ac:dyDescent="0.2">
      <c r="A10">
        <v>9</v>
      </c>
      <c r="B10">
        <v>67</v>
      </c>
      <c r="C10">
        <v>1.72</v>
      </c>
      <c r="D10">
        <v>82.08</v>
      </c>
      <c r="E10">
        <f>0.20247*(C10^0.725)*(D10^0.425)</f>
        <v>1.9528535685726913</v>
      </c>
      <c r="F10">
        <v>60.9</v>
      </c>
    </row>
    <row r="11" spans="1:6" x14ac:dyDescent="0.2">
      <c r="A11">
        <v>10</v>
      </c>
      <c r="B11">
        <v>70</v>
      </c>
      <c r="C11">
        <v>1.7</v>
      </c>
      <c r="D11">
        <v>76.2</v>
      </c>
      <c r="E11">
        <f>0.20247*(C11^0.725)*(D11^0.425)</f>
        <v>1.8761476498647365</v>
      </c>
      <c r="F11">
        <v>38.6</v>
      </c>
    </row>
    <row r="13" spans="1:6" x14ac:dyDescent="0.2">
      <c r="A13" t="s">
        <v>63</v>
      </c>
      <c r="B13">
        <f t="shared" ref="B13:F13" si="1">AVERAGE(B2:B11)</f>
        <v>68.900000000000006</v>
      </c>
      <c r="C13">
        <f t="shared" si="1"/>
        <v>1.6670000000000003</v>
      </c>
      <c r="D13">
        <f t="shared" si="1"/>
        <v>68.88300000000001</v>
      </c>
      <c r="E13">
        <f t="shared" si="1"/>
        <v>1.768323769708718</v>
      </c>
      <c r="F13">
        <f t="shared" si="1"/>
        <v>48.97</v>
      </c>
    </row>
    <row r="14" spans="1:6" x14ac:dyDescent="0.2">
      <c r="A14" t="s">
        <v>64</v>
      </c>
      <c r="B14">
        <f t="shared" ref="B14:F14" si="2">_xlfn.STDEV.P(B2:B11)</f>
        <v>2.8792360097775944</v>
      </c>
      <c r="C14">
        <f t="shared" si="2"/>
        <v>9.970456358662827E-2</v>
      </c>
      <c r="D14">
        <f t="shared" si="2"/>
        <v>13.718919090074101</v>
      </c>
      <c r="E14">
        <f t="shared" si="2"/>
        <v>0.22197625939896845</v>
      </c>
      <c r="F14">
        <f t="shared" si="2"/>
        <v>8.1970787479443068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EF4B0-87E2-E44F-8695-191D54FBC3B2}">
  <sheetPr>
    <tabColor rgb="FFFFFF00"/>
  </sheetPr>
  <dimension ref="A1:U11"/>
  <sheetViews>
    <sheetView topLeftCell="E1" workbookViewId="0">
      <selection activeCell="P14" sqref="P14"/>
    </sheetView>
  </sheetViews>
  <sheetFormatPr baseColWidth="10" defaultColWidth="8.83203125" defaultRowHeight="15" x14ac:dyDescent="0.2"/>
  <cols>
    <col min="2" max="2" width="12.5" bestFit="1" customWidth="1"/>
    <col min="3" max="3" width="11.6640625" customWidth="1"/>
    <col min="7" max="7" width="13.33203125" customWidth="1"/>
    <col min="13" max="13" width="13.6640625" customWidth="1"/>
    <col min="15" max="15" width="12.5" bestFit="1" customWidth="1"/>
  </cols>
  <sheetData>
    <row r="1" spans="1:21" ht="31" x14ac:dyDescent="0.2">
      <c r="A1" s="32"/>
      <c r="B1" s="33" t="s">
        <v>182</v>
      </c>
      <c r="C1" s="34" t="s">
        <v>183</v>
      </c>
      <c r="D1" s="32" t="s">
        <v>184</v>
      </c>
      <c r="E1" s="32" t="s">
        <v>185</v>
      </c>
      <c r="F1" s="34" t="s">
        <v>186</v>
      </c>
      <c r="G1" s="34" t="s">
        <v>187</v>
      </c>
      <c r="H1" s="34" t="s">
        <v>188</v>
      </c>
      <c r="I1" s="34" t="s">
        <v>189</v>
      </c>
      <c r="J1" s="34" t="s">
        <v>190</v>
      </c>
      <c r="K1" s="34" t="s">
        <v>191</v>
      </c>
      <c r="L1" s="34" t="s">
        <v>192</v>
      </c>
      <c r="M1" s="34" t="s">
        <v>193</v>
      </c>
      <c r="N1" s="33" t="s">
        <v>194</v>
      </c>
      <c r="O1" s="33" t="s">
        <v>195</v>
      </c>
      <c r="P1" s="35" t="s">
        <v>196</v>
      </c>
      <c r="Q1" s="36" t="s">
        <v>197</v>
      </c>
      <c r="S1" t="s">
        <v>198</v>
      </c>
    </row>
    <row r="2" spans="1:21" x14ac:dyDescent="0.2">
      <c r="A2" s="37" t="s">
        <v>32</v>
      </c>
      <c r="B2" s="38" t="s">
        <v>201</v>
      </c>
      <c r="C2" s="38">
        <v>42.86</v>
      </c>
      <c r="D2" s="38">
        <v>18.52</v>
      </c>
      <c r="E2" s="38">
        <v>1.87</v>
      </c>
      <c r="F2" s="38">
        <v>5.8</v>
      </c>
      <c r="G2" s="38">
        <v>23.7</v>
      </c>
      <c r="H2" s="38">
        <v>0.153</v>
      </c>
      <c r="I2" s="39">
        <v>0.108</v>
      </c>
      <c r="J2" s="39">
        <v>0.70599999999999996</v>
      </c>
      <c r="K2" s="39">
        <v>5.9850000000000003</v>
      </c>
      <c r="L2" s="40">
        <v>0</v>
      </c>
      <c r="M2" s="39">
        <f>H2*((((J2-0.7)/0.3)*21.13)+(((1-J2)/0.3)*19.62))/60*1000</f>
        <v>50.108010000000007</v>
      </c>
      <c r="N2" s="41">
        <f>M2-L2</f>
        <v>50.108010000000007</v>
      </c>
      <c r="O2" s="42">
        <f t="shared" ref="O2:O9" si="0">N2/S$2</f>
        <v>0.61047770467836271</v>
      </c>
      <c r="P2">
        <f>(H2*1000)/S$2</f>
        <v>1.8640350877192984</v>
      </c>
      <c r="Q2" s="22">
        <f>P2/P$2</f>
        <v>1</v>
      </c>
      <c r="S2">
        <v>82.08</v>
      </c>
    </row>
    <row r="3" spans="1:21" x14ac:dyDescent="0.2">
      <c r="A3" s="37">
        <v>1</v>
      </c>
      <c r="B3" s="38" t="s">
        <v>206</v>
      </c>
      <c r="C3" s="38">
        <v>44.13</v>
      </c>
      <c r="D3" s="38">
        <v>17.72</v>
      </c>
      <c r="E3" s="38">
        <v>2.37</v>
      </c>
      <c r="F3" s="38">
        <v>14.6</v>
      </c>
      <c r="G3" s="38">
        <v>23.7</v>
      </c>
      <c r="H3" s="38">
        <v>0.57199999999999995</v>
      </c>
      <c r="I3" s="39">
        <v>0.38400000000000001</v>
      </c>
      <c r="J3" s="39">
        <v>0.67100000000000004</v>
      </c>
      <c r="K3" s="39">
        <v>16.556000000000001</v>
      </c>
      <c r="L3" s="40">
        <v>25</v>
      </c>
      <c r="M3" s="39">
        <f t="shared" ref="M3:M9" si="1">H3*((((J3-0.7)/0.3)*21.13)+(((1-J3)/0.3)*19.62))/60*1000</f>
        <v>185.65245111111113</v>
      </c>
      <c r="N3" s="41">
        <f>M3-L3</f>
        <v>160.65245111111113</v>
      </c>
      <c r="O3" s="42">
        <f t="shared" si="0"/>
        <v>1.9572667045700674</v>
      </c>
      <c r="P3">
        <f>(H3*1000)/S$2</f>
        <v>6.9688109161793372</v>
      </c>
      <c r="Q3" s="22">
        <f>P3/P$2</f>
        <v>3.7385620915032676</v>
      </c>
    </row>
    <row r="4" spans="1:21" x14ac:dyDescent="0.2">
      <c r="A4" s="37">
        <v>2</v>
      </c>
      <c r="B4" s="38" t="s">
        <v>199</v>
      </c>
      <c r="C4" s="38">
        <v>42.6</v>
      </c>
      <c r="D4" s="38">
        <v>17.440000000000001</v>
      </c>
      <c r="E4" s="38">
        <v>2.65</v>
      </c>
      <c r="F4" s="38">
        <v>14.5</v>
      </c>
      <c r="G4" s="38">
        <v>23.7</v>
      </c>
      <c r="H4" s="38">
        <v>0.63500000000000001</v>
      </c>
      <c r="I4" s="39">
        <v>0.442</v>
      </c>
      <c r="J4" s="39">
        <v>0.69499999999999995</v>
      </c>
      <c r="K4" s="39">
        <v>17.009</v>
      </c>
      <c r="L4" s="40">
        <v>40</v>
      </c>
      <c r="M4" s="39">
        <f t="shared" si="1"/>
        <v>207.37865277777783</v>
      </c>
      <c r="N4" s="41">
        <f t="shared" ref="N4:N9" si="2">M4-L4</f>
        <v>167.37865277777783</v>
      </c>
      <c r="O4" s="42">
        <f t="shared" si="0"/>
        <v>2.0392136059670789</v>
      </c>
      <c r="P4">
        <f t="shared" ref="P4:P9" si="3">(H4*1000)/S$2</f>
        <v>7.7363547758284605</v>
      </c>
      <c r="Q4" s="22">
        <f t="shared" ref="Q4:Q9" si="4">P4/P$2</f>
        <v>4.1503267973856213</v>
      </c>
    </row>
    <row r="5" spans="1:21" x14ac:dyDescent="0.2">
      <c r="A5" s="37">
        <v>3</v>
      </c>
      <c r="B5" s="38" t="s">
        <v>213</v>
      </c>
      <c r="C5" s="38">
        <v>43.87</v>
      </c>
      <c r="D5" s="38">
        <v>17.54</v>
      </c>
      <c r="E5" s="38">
        <v>2.66</v>
      </c>
      <c r="F5" s="38">
        <v>20.399999999999999</v>
      </c>
      <c r="G5" s="38">
        <v>23.7</v>
      </c>
      <c r="H5" s="38">
        <v>0.85699999999999998</v>
      </c>
      <c r="I5" s="39">
        <v>0.62</v>
      </c>
      <c r="J5" s="39">
        <v>0.72299999999999998</v>
      </c>
      <c r="K5" s="39">
        <v>23.776</v>
      </c>
      <c r="L5" s="40">
        <v>55</v>
      </c>
      <c r="M5" s="39">
        <f t="shared" si="1"/>
        <v>281.89253388888892</v>
      </c>
      <c r="N5" s="41">
        <f t="shared" si="2"/>
        <v>226.89253388888892</v>
      </c>
      <c r="O5" s="42">
        <f t="shared" si="0"/>
        <v>2.7642852569309078</v>
      </c>
      <c r="P5">
        <f t="shared" si="3"/>
        <v>10.44103313840156</v>
      </c>
      <c r="Q5" s="22">
        <f t="shared" si="4"/>
        <v>5.6013071895424833</v>
      </c>
      <c r="S5" s="1" t="s">
        <v>203</v>
      </c>
      <c r="T5" s="1" t="s">
        <v>204</v>
      </c>
      <c r="U5" s="1" t="s">
        <v>205</v>
      </c>
    </row>
    <row r="6" spans="1:21" x14ac:dyDescent="0.2">
      <c r="A6" s="37">
        <v>4</v>
      </c>
      <c r="B6" s="38" t="s">
        <v>200</v>
      </c>
      <c r="C6" s="38">
        <v>44.49</v>
      </c>
      <c r="D6" s="38">
        <v>16.89</v>
      </c>
      <c r="E6" s="38">
        <v>3.3</v>
      </c>
      <c r="F6" s="38">
        <v>21.5</v>
      </c>
      <c r="G6" s="38">
        <v>23.7</v>
      </c>
      <c r="H6" s="38">
        <v>1.0549999999999999</v>
      </c>
      <c r="I6" s="38">
        <v>0.80500000000000005</v>
      </c>
      <c r="J6" s="38">
        <v>0.76200000000000001</v>
      </c>
      <c r="K6" s="38">
        <v>24.786000000000001</v>
      </c>
      <c r="L6" s="44">
        <v>70</v>
      </c>
      <c r="M6" s="39">
        <f t="shared" si="1"/>
        <v>350.47217222222224</v>
      </c>
      <c r="N6" s="41">
        <f t="shared" si="2"/>
        <v>280.47217222222224</v>
      </c>
      <c r="O6" s="42">
        <f t="shared" si="0"/>
        <v>3.4170586284383804</v>
      </c>
      <c r="P6">
        <f t="shared" si="3"/>
        <v>12.853313840155945</v>
      </c>
      <c r="Q6" s="22">
        <f t="shared" si="4"/>
        <v>6.8954248366013067</v>
      </c>
      <c r="S6" s="1"/>
      <c r="T6" s="1"/>
      <c r="U6" s="1"/>
    </row>
    <row r="7" spans="1:21" x14ac:dyDescent="0.2">
      <c r="A7" s="37">
        <v>5</v>
      </c>
      <c r="B7" s="38" t="s">
        <v>207</v>
      </c>
      <c r="C7" s="38">
        <v>44.64</v>
      </c>
      <c r="D7" s="38">
        <v>17.54</v>
      </c>
      <c r="E7" s="38">
        <v>2.84</v>
      </c>
      <c r="F7" s="38">
        <v>26.1</v>
      </c>
      <c r="G7" s="38">
        <v>23.7</v>
      </c>
      <c r="H7" s="38">
        <v>1.077</v>
      </c>
      <c r="I7" s="38">
        <v>0.84399999999999997</v>
      </c>
      <c r="J7" s="38">
        <v>0.78300000000000003</v>
      </c>
      <c r="K7" s="38">
        <v>30.26</v>
      </c>
      <c r="L7" s="44">
        <v>85</v>
      </c>
      <c r="M7" s="39">
        <f t="shared" si="1"/>
        <v>359.67791166666672</v>
      </c>
      <c r="N7" s="41">
        <f t="shared" si="2"/>
        <v>274.67791166666672</v>
      </c>
      <c r="O7" s="42">
        <f t="shared" si="0"/>
        <v>3.3464657854126063</v>
      </c>
      <c r="P7">
        <f t="shared" si="3"/>
        <v>13.121345029239766</v>
      </c>
      <c r="Q7" s="22">
        <f t="shared" si="4"/>
        <v>7.0392156862745097</v>
      </c>
    </row>
    <row r="8" spans="1:21" x14ac:dyDescent="0.2">
      <c r="A8" s="37">
        <v>6</v>
      </c>
      <c r="B8" s="38" t="s">
        <v>208</v>
      </c>
      <c r="C8" s="38">
        <v>46.46</v>
      </c>
      <c r="D8" s="38">
        <v>16.93</v>
      </c>
      <c r="E8" s="38">
        <v>3.26</v>
      </c>
      <c r="F8" s="38">
        <v>21.6</v>
      </c>
      <c r="G8" s="38">
        <v>23.8</v>
      </c>
      <c r="H8" s="38">
        <v>1.0069999999999999</v>
      </c>
      <c r="I8" s="38">
        <v>0.76600000000000001</v>
      </c>
      <c r="J8" s="38">
        <v>0.76600000000000001</v>
      </c>
      <c r="K8" s="38">
        <v>23.87</v>
      </c>
      <c r="L8" s="44">
        <v>100</v>
      </c>
      <c r="M8" s="39">
        <f t="shared" si="1"/>
        <v>334.86442333333338</v>
      </c>
      <c r="N8" s="41">
        <f t="shared" si="2"/>
        <v>234.86442333333338</v>
      </c>
      <c r="O8" s="42">
        <f t="shared" si="0"/>
        <v>2.8614086663417808</v>
      </c>
      <c r="P8">
        <f t="shared" si="3"/>
        <v>12.268518518518517</v>
      </c>
      <c r="Q8" s="22">
        <f t="shared" si="4"/>
        <v>6.5816993464052276</v>
      </c>
    </row>
    <row r="9" spans="1:21" x14ac:dyDescent="0.2">
      <c r="A9" s="37">
        <v>7</v>
      </c>
      <c r="B9" s="38" t="s">
        <v>209</v>
      </c>
      <c r="C9" s="38">
        <v>43.5</v>
      </c>
      <c r="D9" s="38">
        <v>17.41</v>
      </c>
      <c r="E9" s="38">
        <v>2.88</v>
      </c>
      <c r="F9" s="38">
        <v>26.1</v>
      </c>
      <c r="G9" s="38">
        <v>24</v>
      </c>
      <c r="H9" s="38">
        <v>1.1539999999999999</v>
      </c>
      <c r="I9" s="38">
        <v>0.879</v>
      </c>
      <c r="J9" s="38">
        <v>0.76200000000000001</v>
      </c>
      <c r="K9" s="38">
        <v>31.08</v>
      </c>
      <c r="L9" s="44">
        <v>115</v>
      </c>
      <c r="M9" s="39">
        <f t="shared" si="1"/>
        <v>383.36008222222227</v>
      </c>
      <c r="N9" s="41">
        <f t="shared" si="2"/>
        <v>268.36008222222227</v>
      </c>
      <c r="O9" s="42">
        <f t="shared" si="0"/>
        <v>3.2694941791206418</v>
      </c>
      <c r="P9">
        <f t="shared" si="3"/>
        <v>14.059454191033138</v>
      </c>
      <c r="Q9" s="22">
        <f t="shared" si="4"/>
        <v>7.5424836601307188</v>
      </c>
    </row>
    <row r="10" spans="1:21" x14ac:dyDescent="0.2">
      <c r="S10" t="s">
        <v>210</v>
      </c>
      <c r="T10" t="s">
        <v>212</v>
      </c>
      <c r="U10" t="s">
        <v>214</v>
      </c>
    </row>
    <row r="11" spans="1:21" x14ac:dyDescent="0.2">
      <c r="S11">
        <f>(6-2.9835)/0.0422</f>
        <v>71.481042654028442</v>
      </c>
      <c r="T11">
        <f>(4-3.066)/0.0397</f>
        <v>23.526448362720409</v>
      </c>
      <c r="U11">
        <f>(6-3.066)/0.0397</f>
        <v>73.904282115869023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9038C-1A1C-2942-A69B-B302DA5286EC}">
  <sheetPr>
    <tabColor rgb="FFFFFF00"/>
  </sheetPr>
  <dimension ref="A1:U11"/>
  <sheetViews>
    <sheetView workbookViewId="0">
      <selection activeCell="P14" sqref="P14"/>
    </sheetView>
  </sheetViews>
  <sheetFormatPr baseColWidth="10" defaultColWidth="8.83203125" defaultRowHeight="15" x14ac:dyDescent="0.2"/>
  <sheetData>
    <row r="1" spans="1:21" ht="46" x14ac:dyDescent="0.2">
      <c r="A1" s="32"/>
      <c r="B1" s="33" t="s">
        <v>182</v>
      </c>
      <c r="C1" s="34" t="s">
        <v>183</v>
      </c>
      <c r="D1" s="32" t="s">
        <v>184</v>
      </c>
      <c r="E1" s="32" t="s">
        <v>185</v>
      </c>
      <c r="F1" s="34" t="s">
        <v>186</v>
      </c>
      <c r="G1" s="34" t="s">
        <v>187</v>
      </c>
      <c r="H1" s="34" t="s">
        <v>188</v>
      </c>
      <c r="I1" s="34" t="s">
        <v>189</v>
      </c>
      <c r="J1" s="34" t="s">
        <v>190</v>
      </c>
      <c r="K1" s="34" t="s">
        <v>191</v>
      </c>
      <c r="L1" s="34" t="s">
        <v>192</v>
      </c>
      <c r="M1" s="34" t="s">
        <v>193</v>
      </c>
      <c r="N1" s="33" t="s">
        <v>194</v>
      </c>
      <c r="O1" s="33" t="s">
        <v>195</v>
      </c>
      <c r="P1" s="35" t="s">
        <v>196</v>
      </c>
      <c r="Q1" s="36" t="s">
        <v>197</v>
      </c>
      <c r="S1" t="s">
        <v>198</v>
      </c>
    </row>
    <row r="2" spans="1:21" x14ac:dyDescent="0.2">
      <c r="A2" s="37" t="s">
        <v>32</v>
      </c>
      <c r="B2" s="38"/>
      <c r="C2" s="38">
        <v>43.12</v>
      </c>
      <c r="D2" s="38">
        <v>18.829999999999998</v>
      </c>
      <c r="E2" s="38">
        <v>2.11</v>
      </c>
      <c r="F2" s="38">
        <v>10.4</v>
      </c>
      <c r="G2" s="38">
        <v>20.399999999999999</v>
      </c>
      <c r="H2" s="38">
        <v>0.253</v>
      </c>
      <c r="I2" s="39">
        <v>0.245</v>
      </c>
      <c r="J2" s="39">
        <v>0.97099999999999997</v>
      </c>
      <c r="K2" s="39">
        <v>11.936</v>
      </c>
      <c r="L2" s="40">
        <v>0</v>
      </c>
      <c r="M2" s="39">
        <f>H2*((((J2-0.7)/0.3)*21.13)+(((1-J2)/0.3)*19.62))/60*1000</f>
        <v>88.482673888888911</v>
      </c>
      <c r="N2" s="41">
        <f>M2-L2</f>
        <v>88.482673888888911</v>
      </c>
      <c r="O2" s="42">
        <f t="shared" ref="O2:O9" si="0">N2/S$2</f>
        <v>1.161189946048411</v>
      </c>
      <c r="P2">
        <f>(H2*1000)/S$2</f>
        <v>3.3202099737532809</v>
      </c>
      <c r="Q2" s="22">
        <f>P2/P$2</f>
        <v>1</v>
      </c>
      <c r="S2">
        <v>76.2</v>
      </c>
    </row>
    <row r="3" spans="1:21" x14ac:dyDescent="0.2">
      <c r="A3" s="37">
        <v>1</v>
      </c>
      <c r="B3" s="38"/>
      <c r="C3" s="38">
        <v>44.32</v>
      </c>
      <c r="D3" s="38">
        <v>17.59</v>
      </c>
      <c r="E3" s="38">
        <v>2.81</v>
      </c>
      <c r="F3" s="38">
        <v>13.7</v>
      </c>
      <c r="G3" s="38">
        <v>20.399999999999999</v>
      </c>
      <c r="H3" s="38">
        <v>0.55100000000000005</v>
      </c>
      <c r="I3" s="39">
        <v>0.434</v>
      </c>
      <c r="J3" s="39">
        <v>0.78700000000000003</v>
      </c>
      <c r="K3" s="39">
        <v>15.726000000000001</v>
      </c>
      <c r="L3" s="40">
        <v>25</v>
      </c>
      <c r="M3" s="39">
        <f>H3*((((J3-0.7)/0.3)*21.13)+(((1-J3)/0.3)*19.62))/60*1000</f>
        <v>184.19838166666671</v>
      </c>
      <c r="N3" s="41">
        <f>M3-L3</f>
        <v>159.19838166666671</v>
      </c>
      <c r="O3" s="42">
        <f>N3/S$2</f>
        <v>2.0892176071741035</v>
      </c>
      <c r="P3">
        <f>(H3*1000)/S$2</f>
        <v>7.2309711286089238</v>
      </c>
      <c r="Q3" s="22">
        <f>P3/P$2</f>
        <v>2.1778656126482212</v>
      </c>
    </row>
    <row r="4" spans="1:21" x14ac:dyDescent="0.2">
      <c r="A4" s="37">
        <v>2</v>
      </c>
      <c r="B4" s="38"/>
      <c r="C4" s="38">
        <v>42.52</v>
      </c>
      <c r="D4" s="38">
        <v>17.2</v>
      </c>
      <c r="E4" s="38">
        <v>3.28</v>
      </c>
      <c r="F4" s="38">
        <v>16.3</v>
      </c>
      <c r="G4" s="38">
        <v>20.5</v>
      </c>
      <c r="H4" s="38">
        <v>0.76400000000000001</v>
      </c>
      <c r="I4" s="39">
        <v>0.63700000000000001</v>
      </c>
      <c r="J4" s="39">
        <v>0.83399999999999996</v>
      </c>
      <c r="K4" s="39">
        <v>19.734000000000002</v>
      </c>
      <c r="L4" s="40">
        <v>40</v>
      </c>
      <c r="M4" s="39">
        <f t="shared" ref="M4:M9" si="1">H4*((((J4-0.7)/0.3)*21.13)+(((1-J4)/0.3)*19.62))/60*1000</f>
        <v>258.41620888888895</v>
      </c>
      <c r="N4" s="41">
        <f t="shared" ref="N4:N9" si="2">M4-L4</f>
        <v>218.41620888888895</v>
      </c>
      <c r="O4" s="42">
        <f t="shared" si="0"/>
        <v>2.8663544473607474</v>
      </c>
      <c r="P4">
        <f t="shared" ref="P4:P9" si="3">(H4*1000)/S$2</f>
        <v>10.026246719160104</v>
      </c>
      <c r="Q4" s="22">
        <f t="shared" ref="Q4:Q9" si="4">P4/P$2</f>
        <v>3.0197628458498023</v>
      </c>
    </row>
    <row r="5" spans="1:21" x14ac:dyDescent="0.2">
      <c r="A5" s="37">
        <v>3</v>
      </c>
      <c r="B5" s="38"/>
      <c r="C5" s="38">
        <v>48.15</v>
      </c>
      <c r="D5" s="38">
        <v>17.72</v>
      </c>
      <c r="E5" s="38">
        <v>2.96</v>
      </c>
      <c r="F5" s="38">
        <v>22.1</v>
      </c>
      <c r="G5" s="38">
        <v>20.5</v>
      </c>
      <c r="H5" s="38">
        <v>0.79500000000000004</v>
      </c>
      <c r="I5" s="39">
        <v>0.70099999999999996</v>
      </c>
      <c r="J5" s="39">
        <v>0.88100000000000001</v>
      </c>
      <c r="K5" s="39">
        <v>24.11</v>
      </c>
      <c r="L5" s="40">
        <v>55</v>
      </c>
      <c r="M5" s="39">
        <f t="shared" si="1"/>
        <v>272.0361916666667</v>
      </c>
      <c r="N5" s="41">
        <f t="shared" si="2"/>
        <v>217.0361916666667</v>
      </c>
      <c r="O5" s="42">
        <f t="shared" si="0"/>
        <v>2.8482439851268593</v>
      </c>
      <c r="P5">
        <f t="shared" si="3"/>
        <v>10.433070866141732</v>
      </c>
      <c r="Q5" s="22">
        <f t="shared" si="4"/>
        <v>3.1422924901185767</v>
      </c>
      <c r="S5" s="1" t="s">
        <v>203</v>
      </c>
      <c r="T5" s="1" t="s">
        <v>204</v>
      </c>
      <c r="U5" s="1" t="s">
        <v>205</v>
      </c>
    </row>
    <row r="6" spans="1:21" x14ac:dyDescent="0.2">
      <c r="A6" s="37">
        <v>4</v>
      </c>
      <c r="B6" s="38"/>
      <c r="C6" s="38">
        <v>44.9</v>
      </c>
      <c r="D6" s="38">
        <v>17.329999999999998</v>
      </c>
      <c r="E6" s="38">
        <v>3.24</v>
      </c>
      <c r="F6" s="38">
        <v>19.8</v>
      </c>
      <c r="G6" s="38">
        <v>20.5</v>
      </c>
      <c r="H6" s="38">
        <v>0.85499999999999998</v>
      </c>
      <c r="I6" s="38">
        <v>0.73299999999999998</v>
      </c>
      <c r="J6" s="38">
        <v>0.85699999999999998</v>
      </c>
      <c r="K6" s="38">
        <v>23.003</v>
      </c>
      <c r="L6" s="44">
        <v>70</v>
      </c>
      <c r="M6" s="39">
        <f t="shared" si="1"/>
        <v>290.84582500000005</v>
      </c>
      <c r="N6" s="41">
        <f t="shared" si="2"/>
        <v>220.84582500000005</v>
      </c>
      <c r="O6" s="42">
        <f t="shared" si="0"/>
        <v>2.898239173228347</v>
      </c>
      <c r="P6">
        <f t="shared" si="3"/>
        <v>11.220472440944881</v>
      </c>
      <c r="Q6" s="22">
        <f t="shared" si="4"/>
        <v>3.3794466403162056</v>
      </c>
      <c r="S6" s="1"/>
      <c r="T6" s="1"/>
      <c r="U6" s="1"/>
    </row>
    <row r="7" spans="1:21" x14ac:dyDescent="0.2">
      <c r="A7" s="37">
        <v>5</v>
      </c>
      <c r="B7" s="38"/>
      <c r="C7" s="38">
        <v>48.24</v>
      </c>
      <c r="D7" s="38">
        <v>17.29</v>
      </c>
      <c r="E7" s="38">
        <v>3.29</v>
      </c>
      <c r="F7" s="38">
        <v>22.3</v>
      </c>
      <c r="G7" s="38">
        <v>20.5</v>
      </c>
      <c r="H7" s="38">
        <v>0.91200000000000003</v>
      </c>
      <c r="I7" s="38">
        <v>0.78700000000000003</v>
      </c>
      <c r="J7" s="38">
        <v>0.86199999999999999</v>
      </c>
      <c r="K7" s="38">
        <v>24.295000000000002</v>
      </c>
      <c r="L7" s="44">
        <v>85</v>
      </c>
      <c r="M7" s="39">
        <f t="shared" si="1"/>
        <v>310.61808000000008</v>
      </c>
      <c r="N7" s="41">
        <f t="shared" si="2"/>
        <v>225.61808000000008</v>
      </c>
      <c r="O7" s="42">
        <f t="shared" si="0"/>
        <v>2.9608671916010509</v>
      </c>
      <c r="P7">
        <f t="shared" si="3"/>
        <v>11.968503937007874</v>
      </c>
      <c r="Q7" s="22">
        <f t="shared" si="4"/>
        <v>3.6047430830039526</v>
      </c>
    </row>
    <row r="8" spans="1:21" x14ac:dyDescent="0.2">
      <c r="A8" s="37">
        <v>6</v>
      </c>
      <c r="B8" s="38"/>
      <c r="C8" s="38">
        <v>44.53</v>
      </c>
      <c r="D8" s="38">
        <v>17.57</v>
      </c>
      <c r="E8" s="38">
        <v>3.13</v>
      </c>
      <c r="F8" s="38">
        <v>25</v>
      </c>
      <c r="G8" s="38">
        <v>20.5</v>
      </c>
      <c r="H8" s="38">
        <v>1.02</v>
      </c>
      <c r="I8" s="38">
        <v>0.91200000000000003</v>
      </c>
      <c r="J8" s="38">
        <v>0.89400000000000002</v>
      </c>
      <c r="K8" s="38">
        <v>29.62</v>
      </c>
      <c r="L8" s="44">
        <v>100</v>
      </c>
      <c r="M8" s="39">
        <f t="shared" si="1"/>
        <v>350.13993333333343</v>
      </c>
      <c r="N8" s="41">
        <f t="shared" si="2"/>
        <v>250.13993333333343</v>
      </c>
      <c r="O8" s="42">
        <f t="shared" si="0"/>
        <v>3.282676290463693</v>
      </c>
      <c r="P8">
        <f t="shared" si="3"/>
        <v>13.385826771653543</v>
      </c>
      <c r="Q8" s="22">
        <f t="shared" si="4"/>
        <v>4.0316205533596836</v>
      </c>
    </row>
    <row r="9" spans="1:21" x14ac:dyDescent="0.2">
      <c r="A9" s="37">
        <v>7</v>
      </c>
      <c r="B9" s="38"/>
      <c r="C9" s="38">
        <v>42.9</v>
      </c>
      <c r="D9" s="38">
        <v>17.510000000000002</v>
      </c>
      <c r="E9" s="38">
        <v>3.2</v>
      </c>
      <c r="F9" s="38">
        <v>25.7</v>
      </c>
      <c r="G9" s="38">
        <v>20.5</v>
      </c>
      <c r="H9" s="38">
        <v>1.107</v>
      </c>
      <c r="I9" s="38">
        <v>0.996</v>
      </c>
      <c r="J9" s="38">
        <v>0.89900000000000002</v>
      </c>
      <c r="K9" s="38">
        <v>31.626999999999999</v>
      </c>
      <c r="L9" s="44">
        <v>115</v>
      </c>
      <c r="M9" s="39">
        <f t="shared" si="1"/>
        <v>380.46913500000005</v>
      </c>
      <c r="N9" s="41">
        <f t="shared" si="2"/>
        <v>265.46913500000005</v>
      </c>
      <c r="O9" s="42">
        <f t="shared" si="0"/>
        <v>3.4838469160104992</v>
      </c>
      <c r="P9">
        <f t="shared" si="3"/>
        <v>14.527559055118109</v>
      </c>
      <c r="Q9" s="22">
        <f t="shared" si="4"/>
        <v>4.3754940711462451</v>
      </c>
    </row>
    <row r="10" spans="1:21" x14ac:dyDescent="0.2">
      <c r="S10" t="s">
        <v>210</v>
      </c>
      <c r="T10" t="s">
        <v>212</v>
      </c>
      <c r="U10" t="s">
        <v>214</v>
      </c>
    </row>
    <row r="11" spans="1:21" x14ac:dyDescent="0.2">
      <c r="S11">
        <f>(6-1.877)/0.0216</f>
        <v>190.87962962962962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7"/>
  <sheetViews>
    <sheetView zoomScale="80" zoomScaleNormal="80" zoomScalePageLayoutView="80" workbookViewId="0">
      <selection activeCell="I51" sqref="I51"/>
    </sheetView>
  </sheetViews>
  <sheetFormatPr baseColWidth="10" defaultColWidth="8.83203125" defaultRowHeight="15" x14ac:dyDescent="0.2"/>
  <cols>
    <col min="1" max="2" width="26.5" bestFit="1" customWidth="1"/>
    <col min="3" max="3" width="11.5" bestFit="1" customWidth="1"/>
    <col min="4" max="4" width="20.5" bestFit="1" customWidth="1"/>
    <col min="5" max="5" width="13.5" bestFit="1" customWidth="1"/>
    <col min="6" max="6" width="35.5" customWidth="1"/>
    <col min="7" max="7" width="12.1640625" bestFit="1" customWidth="1"/>
    <col min="8" max="8" width="34.5" bestFit="1" customWidth="1"/>
    <col min="9" max="9" width="10.33203125" bestFit="1" customWidth="1"/>
    <col min="10" max="10" width="20.5" bestFit="1" customWidth="1"/>
    <col min="11" max="11" width="20.5" customWidth="1"/>
    <col min="13" max="13" width="21.6640625" bestFit="1" customWidth="1"/>
    <col min="14" max="14" width="7.6640625" bestFit="1" customWidth="1"/>
    <col min="15" max="15" width="19.5" bestFit="1" customWidth="1"/>
    <col min="16" max="16" width="15.83203125" bestFit="1" customWidth="1"/>
    <col min="17" max="17" width="10.6640625" bestFit="1" customWidth="1"/>
    <col min="19" max="19" width="22.5" bestFit="1" customWidth="1"/>
    <col min="21" max="21" width="25.5" bestFit="1" customWidth="1"/>
    <col min="22" max="22" width="26" bestFit="1" customWidth="1"/>
    <col min="23" max="23" width="26" customWidth="1"/>
  </cols>
  <sheetData>
    <row r="1" spans="1:29" ht="16" x14ac:dyDescent="0.2">
      <c r="B1" s="7" t="s">
        <v>0</v>
      </c>
      <c r="C1" s="5">
        <v>91.2</v>
      </c>
      <c r="D1" s="7" t="s">
        <v>1</v>
      </c>
      <c r="E1" s="5">
        <v>90.78</v>
      </c>
      <c r="F1" s="7" t="s">
        <v>2</v>
      </c>
      <c r="G1" s="5">
        <v>0.39</v>
      </c>
      <c r="H1" s="7" t="s">
        <v>3</v>
      </c>
      <c r="I1" s="5">
        <v>1.28</v>
      </c>
      <c r="J1" s="5"/>
      <c r="K1" s="5"/>
      <c r="L1" s="5"/>
      <c r="M1" s="7" t="s">
        <v>4</v>
      </c>
      <c r="N1" s="5">
        <v>748.56</v>
      </c>
    </row>
    <row r="2" spans="1:29" ht="16" x14ac:dyDescent="0.2">
      <c r="B2" s="5" t="s">
        <v>5</v>
      </c>
      <c r="C2" s="5"/>
      <c r="D2" s="5"/>
      <c r="E2" s="5"/>
      <c r="F2" s="7" t="s">
        <v>6</v>
      </c>
      <c r="G2" s="5">
        <v>0.4</v>
      </c>
      <c r="H2" s="7" t="s">
        <v>7</v>
      </c>
      <c r="I2" s="5">
        <v>0.7</v>
      </c>
      <c r="J2" s="5"/>
      <c r="K2" s="5"/>
      <c r="L2" s="5"/>
      <c r="M2" s="5"/>
      <c r="N2" s="5"/>
      <c r="U2" s="15" t="s">
        <v>52</v>
      </c>
      <c r="V2" s="15" t="s">
        <v>8</v>
      </c>
      <c r="W2" s="15" t="s">
        <v>9</v>
      </c>
      <c r="X2" s="15" t="s">
        <v>10</v>
      </c>
      <c r="Y2" s="15" t="s">
        <v>11</v>
      </c>
      <c r="Z2" s="15" t="s">
        <v>12</v>
      </c>
      <c r="AA2" s="15" t="s">
        <v>13</v>
      </c>
      <c r="AB2" s="15" t="s">
        <v>14</v>
      </c>
      <c r="AC2" s="15" t="s">
        <v>15</v>
      </c>
    </row>
    <row r="3" spans="1:29" x14ac:dyDescent="0.2">
      <c r="B3" s="16" t="s">
        <v>16</v>
      </c>
      <c r="U3" t="s">
        <v>17</v>
      </c>
      <c r="V3">
        <v>0.49</v>
      </c>
      <c r="W3">
        <v>5.4</v>
      </c>
      <c r="X3">
        <v>37.299999999999997</v>
      </c>
      <c r="Y3">
        <v>99</v>
      </c>
      <c r="Z3">
        <v>16</v>
      </c>
      <c r="AA3">
        <v>7</v>
      </c>
      <c r="AB3">
        <v>5</v>
      </c>
      <c r="AC3">
        <v>6</v>
      </c>
    </row>
    <row r="4" spans="1:29" ht="16" x14ac:dyDescent="0.2">
      <c r="B4" s="4" t="s">
        <v>18</v>
      </c>
      <c r="C4" s="4" t="s">
        <v>19</v>
      </c>
      <c r="D4" s="4" t="s">
        <v>20</v>
      </c>
      <c r="E4" s="4" t="s">
        <v>21</v>
      </c>
      <c r="F4" s="4" t="s">
        <v>11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12</v>
      </c>
      <c r="M4" s="4" t="s">
        <v>27</v>
      </c>
      <c r="N4" s="4" t="s">
        <v>14</v>
      </c>
      <c r="O4" s="4" t="s">
        <v>15</v>
      </c>
      <c r="P4" s="4" t="s">
        <v>28</v>
      </c>
      <c r="Q4" s="4" t="s">
        <v>29</v>
      </c>
      <c r="R4" s="4" t="s">
        <v>30</v>
      </c>
    </row>
    <row r="5" spans="1:29" x14ac:dyDescent="0.2">
      <c r="B5">
        <v>0</v>
      </c>
      <c r="C5">
        <v>0</v>
      </c>
      <c r="D5">
        <v>36.630000000000003</v>
      </c>
      <c r="E5">
        <v>36.5</v>
      </c>
      <c r="F5">
        <v>67</v>
      </c>
      <c r="P5" s="2"/>
      <c r="Q5" s="2"/>
      <c r="R5" s="2"/>
    </row>
    <row r="6" spans="1:29" x14ac:dyDescent="0.2">
      <c r="A6" s="30" t="s">
        <v>32</v>
      </c>
      <c r="B6">
        <v>5</v>
      </c>
      <c r="C6">
        <v>0</v>
      </c>
      <c r="D6">
        <v>36.69</v>
      </c>
      <c r="E6">
        <v>36.5</v>
      </c>
      <c r="F6">
        <v>70</v>
      </c>
      <c r="G6">
        <v>34</v>
      </c>
      <c r="H6">
        <v>34.450000000000003</v>
      </c>
      <c r="I6">
        <v>34.1</v>
      </c>
      <c r="J6">
        <v>33.35</v>
      </c>
      <c r="K6">
        <f>0.3*(G6+H6)+0.2*(I6+J6)</f>
        <v>34.025000000000006</v>
      </c>
      <c r="L6" s="2"/>
      <c r="M6" s="2"/>
      <c r="N6" s="2"/>
      <c r="O6" s="2"/>
      <c r="P6">
        <v>35.1</v>
      </c>
      <c r="Q6">
        <v>50.5</v>
      </c>
      <c r="R6">
        <v>29</v>
      </c>
    </row>
    <row r="7" spans="1:29" x14ac:dyDescent="0.2">
      <c r="A7" s="30"/>
      <c r="B7">
        <v>10</v>
      </c>
      <c r="C7">
        <v>0</v>
      </c>
      <c r="D7">
        <v>36.68</v>
      </c>
      <c r="E7">
        <v>36.6</v>
      </c>
      <c r="F7">
        <v>70</v>
      </c>
      <c r="G7">
        <v>34.25</v>
      </c>
      <c r="H7">
        <v>34.75</v>
      </c>
      <c r="I7">
        <v>34.700000000000003</v>
      </c>
      <c r="J7">
        <v>33.799999999999997</v>
      </c>
      <c r="K7">
        <f t="shared" ref="K7:K19" si="0">0.3*(G7+H7)+0.2*(I7+J7)</f>
        <v>34.4</v>
      </c>
      <c r="L7">
        <v>7</v>
      </c>
      <c r="M7">
        <v>4</v>
      </c>
      <c r="N7">
        <v>1</v>
      </c>
      <c r="O7">
        <v>1</v>
      </c>
      <c r="P7">
        <v>35</v>
      </c>
      <c r="Q7">
        <v>50.7</v>
      </c>
      <c r="R7">
        <v>29</v>
      </c>
    </row>
    <row r="8" spans="1:29" x14ac:dyDescent="0.2">
      <c r="A8" s="30"/>
      <c r="B8">
        <v>15</v>
      </c>
      <c r="C8">
        <v>0</v>
      </c>
      <c r="D8">
        <v>36.69</v>
      </c>
      <c r="E8">
        <v>36.799999999999997</v>
      </c>
      <c r="F8">
        <v>73</v>
      </c>
      <c r="G8">
        <v>34.5</v>
      </c>
      <c r="H8">
        <v>34.950000000000003</v>
      </c>
      <c r="I8">
        <v>34.75</v>
      </c>
      <c r="J8">
        <v>33.9</v>
      </c>
      <c r="K8">
        <f>0.3*(G8+H8)+0.2*(I8+J8)</f>
        <v>34.565000000000005</v>
      </c>
      <c r="L8" s="2"/>
      <c r="M8" s="2"/>
      <c r="N8" s="2"/>
      <c r="O8" s="2"/>
      <c r="P8">
        <v>35.200000000000003</v>
      </c>
      <c r="Q8">
        <v>50.9</v>
      </c>
      <c r="R8">
        <v>29.1</v>
      </c>
    </row>
    <row r="9" spans="1:29" x14ac:dyDescent="0.2">
      <c r="A9" s="30"/>
      <c r="B9">
        <v>20</v>
      </c>
      <c r="C9">
        <v>0</v>
      </c>
      <c r="D9">
        <v>36.700000000000003</v>
      </c>
      <c r="E9">
        <v>36.700000000000003</v>
      </c>
      <c r="F9">
        <v>74</v>
      </c>
      <c r="G9">
        <v>34.6</v>
      </c>
      <c r="H9">
        <v>35.049999999999997</v>
      </c>
      <c r="I9">
        <v>34.9</v>
      </c>
      <c r="J9">
        <v>34</v>
      </c>
      <c r="K9">
        <f t="shared" si="0"/>
        <v>34.674999999999997</v>
      </c>
      <c r="L9">
        <v>7</v>
      </c>
      <c r="M9">
        <v>4</v>
      </c>
      <c r="N9">
        <v>1</v>
      </c>
      <c r="O9">
        <v>1</v>
      </c>
      <c r="P9">
        <v>35.1</v>
      </c>
      <c r="Q9">
        <v>51.1</v>
      </c>
      <c r="R9">
        <v>29.1</v>
      </c>
    </row>
    <row r="10" spans="1:29" x14ac:dyDescent="0.2">
      <c r="A10" s="30"/>
      <c r="B10">
        <v>25</v>
      </c>
      <c r="C10">
        <v>0</v>
      </c>
      <c r="D10">
        <v>36.700000000000003</v>
      </c>
      <c r="E10">
        <v>36.799999999999997</v>
      </c>
      <c r="F10">
        <v>71</v>
      </c>
      <c r="G10">
        <v>34.65</v>
      </c>
      <c r="H10">
        <v>35.15</v>
      </c>
      <c r="I10">
        <v>35</v>
      </c>
      <c r="J10">
        <v>34.15</v>
      </c>
      <c r="K10">
        <f t="shared" si="0"/>
        <v>34.769999999999996</v>
      </c>
      <c r="L10" s="2"/>
      <c r="M10" s="2"/>
      <c r="N10" s="2"/>
      <c r="O10" s="2"/>
      <c r="P10">
        <v>35.299999999999997</v>
      </c>
      <c r="Q10">
        <v>52.3</v>
      </c>
      <c r="R10">
        <v>29.2</v>
      </c>
    </row>
    <row r="11" spans="1:29" x14ac:dyDescent="0.2">
      <c r="A11" s="30"/>
      <c r="B11">
        <v>30</v>
      </c>
      <c r="C11">
        <v>0</v>
      </c>
      <c r="D11">
        <v>36.71</v>
      </c>
      <c r="E11">
        <v>36.799999999999997</v>
      </c>
      <c r="F11">
        <v>68</v>
      </c>
      <c r="G11">
        <v>34.549999999999997</v>
      </c>
      <c r="H11">
        <v>35.049999999999997</v>
      </c>
      <c r="I11">
        <v>35</v>
      </c>
      <c r="J11">
        <v>34.049999999999997</v>
      </c>
      <c r="K11">
        <f t="shared" si="0"/>
        <v>34.69</v>
      </c>
      <c r="L11">
        <v>7</v>
      </c>
      <c r="M11">
        <v>5</v>
      </c>
      <c r="N11">
        <v>2</v>
      </c>
      <c r="O11">
        <v>2</v>
      </c>
      <c r="P11">
        <v>35.1</v>
      </c>
      <c r="Q11">
        <v>52.2</v>
      </c>
      <c r="R11">
        <v>29.1</v>
      </c>
    </row>
    <row r="12" spans="1:29" x14ac:dyDescent="0.2">
      <c r="A12" s="6" t="s">
        <v>65</v>
      </c>
      <c r="C12">
        <v>0</v>
      </c>
      <c r="D12">
        <v>36.729999999999997</v>
      </c>
      <c r="E12">
        <v>36.700000000000003</v>
      </c>
      <c r="F12">
        <v>73</v>
      </c>
      <c r="G12">
        <v>34.700000000000003</v>
      </c>
      <c r="H12">
        <v>35.4</v>
      </c>
      <c r="I12">
        <v>35.200000000000003</v>
      </c>
      <c r="J12">
        <v>34.299999999999997</v>
      </c>
      <c r="K12">
        <f t="shared" si="0"/>
        <v>34.93</v>
      </c>
      <c r="L12">
        <v>7</v>
      </c>
      <c r="M12">
        <v>5</v>
      </c>
      <c r="N12">
        <v>2</v>
      </c>
      <c r="O12">
        <v>2</v>
      </c>
      <c r="P12">
        <v>35</v>
      </c>
      <c r="Q12">
        <v>52.2</v>
      </c>
      <c r="R12">
        <v>29.1</v>
      </c>
    </row>
    <row r="13" spans="1:29" x14ac:dyDescent="0.2">
      <c r="A13" s="30" t="s">
        <v>34</v>
      </c>
      <c r="B13">
        <v>5</v>
      </c>
      <c r="C13">
        <v>115</v>
      </c>
      <c r="D13">
        <v>36.700000000000003</v>
      </c>
      <c r="E13">
        <v>36.6</v>
      </c>
      <c r="F13">
        <v>94</v>
      </c>
      <c r="G13">
        <v>33.85</v>
      </c>
      <c r="H13">
        <v>34.950000000000003</v>
      </c>
      <c r="I13">
        <v>35.75</v>
      </c>
      <c r="J13">
        <v>34.5</v>
      </c>
      <c r="K13">
        <f t="shared" si="0"/>
        <v>34.690000000000005</v>
      </c>
      <c r="L13" s="2"/>
      <c r="M13" s="2"/>
      <c r="N13" s="2"/>
      <c r="O13" s="2"/>
      <c r="P13">
        <v>35.4</v>
      </c>
      <c r="Q13">
        <v>49.2</v>
      </c>
      <c r="R13">
        <v>29.1</v>
      </c>
    </row>
    <row r="14" spans="1:29" x14ac:dyDescent="0.2">
      <c r="A14" s="30"/>
      <c r="B14">
        <v>10</v>
      </c>
      <c r="C14">
        <v>115</v>
      </c>
      <c r="D14">
        <v>36.770000000000003</v>
      </c>
      <c r="E14">
        <v>36.799999999999997</v>
      </c>
      <c r="F14">
        <v>94</v>
      </c>
      <c r="G14">
        <v>34.25</v>
      </c>
      <c r="H14">
        <v>35.299999999999997</v>
      </c>
      <c r="I14">
        <v>36.549999999999997</v>
      </c>
      <c r="J14">
        <v>34.950000000000003</v>
      </c>
      <c r="K14">
        <f t="shared" si="0"/>
        <v>35.164999999999999</v>
      </c>
      <c r="L14">
        <v>12</v>
      </c>
      <c r="M14">
        <v>5.5</v>
      </c>
      <c r="N14">
        <v>4</v>
      </c>
      <c r="O14">
        <v>3</v>
      </c>
      <c r="P14">
        <v>35.700000000000003</v>
      </c>
      <c r="Q14">
        <v>52</v>
      </c>
      <c r="R14">
        <v>29.7</v>
      </c>
    </row>
    <row r="15" spans="1:29" x14ac:dyDescent="0.2">
      <c r="A15" s="30"/>
      <c r="B15">
        <v>15</v>
      </c>
      <c r="C15">
        <v>115</v>
      </c>
      <c r="D15">
        <v>36.86</v>
      </c>
      <c r="E15">
        <v>37</v>
      </c>
      <c r="F15">
        <v>96</v>
      </c>
      <c r="G15">
        <v>34</v>
      </c>
      <c r="H15">
        <v>35.4</v>
      </c>
      <c r="I15">
        <v>36.75</v>
      </c>
      <c r="J15">
        <v>35.15</v>
      </c>
      <c r="K15">
        <f t="shared" si="0"/>
        <v>35.200000000000003</v>
      </c>
      <c r="L15" s="2"/>
      <c r="M15" s="2"/>
      <c r="N15" s="2"/>
      <c r="O15" s="2"/>
      <c r="P15">
        <v>35.9</v>
      </c>
      <c r="Q15">
        <v>51.6</v>
      </c>
      <c r="R15">
        <v>29.8</v>
      </c>
    </row>
    <row r="16" spans="1:29" x14ac:dyDescent="0.2">
      <c r="A16" s="30"/>
      <c r="B16">
        <v>20</v>
      </c>
      <c r="C16">
        <v>115</v>
      </c>
      <c r="D16">
        <v>36.93</v>
      </c>
      <c r="E16">
        <v>37.1</v>
      </c>
      <c r="F16">
        <v>100</v>
      </c>
      <c r="G16">
        <v>33.6</v>
      </c>
      <c r="H16">
        <v>35.65</v>
      </c>
      <c r="I16">
        <v>36.85</v>
      </c>
      <c r="J16">
        <v>35.299999999999997</v>
      </c>
      <c r="K16">
        <f t="shared" si="0"/>
        <v>35.204999999999998</v>
      </c>
      <c r="L16">
        <v>14</v>
      </c>
      <c r="M16">
        <v>6</v>
      </c>
      <c r="N16">
        <v>4</v>
      </c>
      <c r="O16">
        <v>5</v>
      </c>
      <c r="P16">
        <v>35.9</v>
      </c>
      <c r="Q16">
        <v>51.6</v>
      </c>
      <c r="R16">
        <v>29.9</v>
      </c>
      <c r="S16" t="s">
        <v>35</v>
      </c>
      <c r="T16">
        <f>R6:R18</f>
        <v>29.9</v>
      </c>
    </row>
    <row r="17" spans="1:29" x14ac:dyDescent="0.2">
      <c r="A17" s="30"/>
      <c r="B17">
        <v>25</v>
      </c>
      <c r="C17">
        <v>115</v>
      </c>
      <c r="D17">
        <v>37.049999999999997</v>
      </c>
      <c r="E17">
        <v>37.1</v>
      </c>
      <c r="F17">
        <v>99</v>
      </c>
      <c r="G17">
        <v>33.5</v>
      </c>
      <c r="H17">
        <v>35.75</v>
      </c>
      <c r="I17">
        <v>36.75</v>
      </c>
      <c r="J17">
        <v>35.200000000000003</v>
      </c>
      <c r="K17">
        <f t="shared" si="0"/>
        <v>35.164999999999999</v>
      </c>
      <c r="L17" s="2"/>
      <c r="M17" s="2"/>
      <c r="N17" s="2"/>
      <c r="O17" s="2"/>
      <c r="P17">
        <v>36</v>
      </c>
      <c r="Q17">
        <v>53.1</v>
      </c>
      <c r="R17">
        <v>30.2</v>
      </c>
      <c r="S17" t="s">
        <v>36</v>
      </c>
      <c r="T17">
        <f>AVERAGE(Q6:Q18)</f>
        <v>51.523076923076921</v>
      </c>
    </row>
    <row r="18" spans="1:29" x14ac:dyDescent="0.2">
      <c r="A18" s="30"/>
      <c r="B18">
        <v>30</v>
      </c>
      <c r="C18">
        <v>115</v>
      </c>
      <c r="D18">
        <v>37.11</v>
      </c>
      <c r="E18">
        <v>37.1</v>
      </c>
      <c r="F18">
        <v>103</v>
      </c>
      <c r="G18">
        <v>33.1</v>
      </c>
      <c r="H18">
        <v>35.799999999999997</v>
      </c>
      <c r="I18">
        <v>36.75</v>
      </c>
      <c r="J18">
        <v>35.200000000000003</v>
      </c>
      <c r="K18">
        <f t="shared" si="0"/>
        <v>35.06</v>
      </c>
      <c r="L18">
        <v>16</v>
      </c>
      <c r="M18">
        <v>6.5</v>
      </c>
      <c r="N18">
        <v>5</v>
      </c>
      <c r="O18">
        <v>6</v>
      </c>
      <c r="P18">
        <v>36</v>
      </c>
      <c r="Q18">
        <v>52.4</v>
      </c>
      <c r="R18">
        <v>30.1</v>
      </c>
      <c r="S18" t="s">
        <v>37</v>
      </c>
      <c r="T18">
        <f>AVERAGE(P6:P18)</f>
        <v>35.438461538461532</v>
      </c>
    </row>
    <row r="19" spans="1:29" x14ac:dyDescent="0.2">
      <c r="A19" s="19" t="s">
        <v>65</v>
      </c>
      <c r="C19">
        <v>0</v>
      </c>
      <c r="D19">
        <v>37.39</v>
      </c>
      <c r="E19">
        <v>36.299999999999997</v>
      </c>
      <c r="F19">
        <v>81</v>
      </c>
      <c r="G19">
        <v>28.85</v>
      </c>
      <c r="H19">
        <v>32.799999999999997</v>
      </c>
      <c r="I19">
        <v>34.1</v>
      </c>
      <c r="J19">
        <v>32.35</v>
      </c>
      <c r="K19">
        <f t="shared" si="0"/>
        <v>31.784999999999997</v>
      </c>
      <c r="L19">
        <v>7</v>
      </c>
      <c r="M19">
        <v>6</v>
      </c>
      <c r="N19">
        <v>5</v>
      </c>
      <c r="O19">
        <v>7</v>
      </c>
      <c r="P19" s="2"/>
      <c r="Q19" s="2"/>
      <c r="R19" s="2"/>
    </row>
    <row r="20" spans="1:29" s="10" customFormat="1" x14ac:dyDescent="0.2">
      <c r="A20" s="9"/>
    </row>
    <row r="22" spans="1:29" ht="16" x14ac:dyDescent="0.2">
      <c r="B22" s="7" t="s">
        <v>0</v>
      </c>
      <c r="C22" s="5">
        <v>92.2</v>
      </c>
      <c r="D22" s="7" t="s">
        <v>1</v>
      </c>
      <c r="E22" s="5">
        <v>92.17</v>
      </c>
      <c r="F22" s="7" t="s">
        <v>2</v>
      </c>
      <c r="G22" s="5">
        <v>0.34</v>
      </c>
      <c r="H22" s="7" t="s">
        <v>3</v>
      </c>
      <c r="I22" s="5">
        <v>0.94</v>
      </c>
      <c r="J22" s="5"/>
      <c r="K22" s="5"/>
      <c r="L22" s="5"/>
      <c r="M22" s="7" t="s">
        <v>4</v>
      </c>
      <c r="N22" s="5">
        <v>765.06</v>
      </c>
    </row>
    <row r="23" spans="1:29" ht="16" x14ac:dyDescent="0.2">
      <c r="B23" s="5" t="s">
        <v>38</v>
      </c>
      <c r="C23" s="5">
        <v>0.72</v>
      </c>
      <c r="D23" s="5" t="s">
        <v>92</v>
      </c>
      <c r="E23" s="5"/>
      <c r="F23" s="7" t="s">
        <v>6</v>
      </c>
      <c r="G23" s="5">
        <v>0.36</v>
      </c>
      <c r="H23" s="7" t="s">
        <v>7</v>
      </c>
      <c r="I23" s="5">
        <v>0.51</v>
      </c>
      <c r="J23" s="5"/>
      <c r="K23" s="5"/>
      <c r="L23" s="5"/>
      <c r="M23" s="5"/>
      <c r="N23" s="5"/>
      <c r="U23" s="15" t="s">
        <v>102</v>
      </c>
      <c r="V23" s="15" t="s">
        <v>8</v>
      </c>
      <c r="W23" s="15" t="s">
        <v>9</v>
      </c>
      <c r="X23" s="15" t="s">
        <v>10</v>
      </c>
      <c r="Y23" s="15" t="s">
        <v>11</v>
      </c>
      <c r="Z23" s="15" t="s">
        <v>12</v>
      </c>
      <c r="AA23" s="15" t="s">
        <v>13</v>
      </c>
      <c r="AB23" s="15" t="s">
        <v>14</v>
      </c>
      <c r="AC23" s="15" t="s">
        <v>15</v>
      </c>
    </row>
    <row r="24" spans="1:29" x14ac:dyDescent="0.2">
      <c r="B24" s="16" t="s">
        <v>39</v>
      </c>
      <c r="U24" t="s">
        <v>40</v>
      </c>
      <c r="V24">
        <v>0.54</v>
      </c>
      <c r="W24">
        <v>5.5</v>
      </c>
      <c r="X24">
        <v>37.119999999999997</v>
      </c>
      <c r="Y24">
        <v>92</v>
      </c>
      <c r="Z24">
        <v>15</v>
      </c>
      <c r="AA24">
        <v>7</v>
      </c>
      <c r="AB24">
        <v>5</v>
      </c>
      <c r="AC24">
        <v>1</v>
      </c>
    </row>
    <row r="25" spans="1:29" ht="16" x14ac:dyDescent="0.2">
      <c r="B25" s="4" t="s">
        <v>18</v>
      </c>
      <c r="C25" s="4" t="s">
        <v>19</v>
      </c>
      <c r="D25" s="4" t="s">
        <v>20</v>
      </c>
      <c r="E25" s="4" t="s">
        <v>21</v>
      </c>
      <c r="F25" s="4" t="s">
        <v>11</v>
      </c>
      <c r="G25" s="4" t="s">
        <v>22</v>
      </c>
      <c r="H25" s="4" t="s">
        <v>23</v>
      </c>
      <c r="I25" s="4" t="s">
        <v>24</v>
      </c>
      <c r="J25" s="4" t="s">
        <v>25</v>
      </c>
      <c r="K25" s="4" t="s">
        <v>26</v>
      </c>
      <c r="L25" s="4" t="s">
        <v>12</v>
      </c>
      <c r="M25" s="4" t="s">
        <v>27</v>
      </c>
      <c r="N25" s="4" t="s">
        <v>14</v>
      </c>
      <c r="O25" s="4" t="s">
        <v>15</v>
      </c>
      <c r="P25" s="4" t="s">
        <v>28</v>
      </c>
      <c r="Q25" s="4" t="s">
        <v>29</v>
      </c>
      <c r="R25" s="4" t="s">
        <v>30</v>
      </c>
    </row>
    <row r="26" spans="1:29" x14ac:dyDescent="0.2">
      <c r="A26" t="s">
        <v>31</v>
      </c>
      <c r="B26">
        <v>0</v>
      </c>
      <c r="C26">
        <v>0</v>
      </c>
      <c r="D26">
        <v>36.65</v>
      </c>
      <c r="E26">
        <v>35.9</v>
      </c>
      <c r="F26">
        <v>66</v>
      </c>
      <c r="G26">
        <v>32.950000000000003</v>
      </c>
      <c r="H26">
        <v>32.450000000000003</v>
      </c>
      <c r="I26">
        <v>32.35</v>
      </c>
      <c r="J26">
        <v>31.85</v>
      </c>
      <c r="K26">
        <f>'[1]Mean Skin'!$M$2</f>
        <v>30.383600000000008</v>
      </c>
      <c r="L26">
        <v>6</v>
      </c>
      <c r="M26">
        <v>4</v>
      </c>
      <c r="N26">
        <v>1</v>
      </c>
      <c r="O26">
        <v>1</v>
      </c>
    </row>
    <row r="27" spans="1:29" x14ac:dyDescent="0.2">
      <c r="A27" s="30" t="s">
        <v>32</v>
      </c>
      <c r="B27">
        <v>5</v>
      </c>
      <c r="C27">
        <v>0</v>
      </c>
      <c r="D27">
        <v>36.619999999999997</v>
      </c>
      <c r="E27">
        <v>36.4</v>
      </c>
      <c r="F27">
        <v>74</v>
      </c>
      <c r="G27">
        <v>34.700000000000003</v>
      </c>
      <c r="H27">
        <v>34.15</v>
      </c>
      <c r="I27">
        <v>33.950000000000003</v>
      </c>
      <c r="J27">
        <v>33.4</v>
      </c>
      <c r="K27">
        <f>0.3*(G27+H27)+0.2*(I27+J27)</f>
        <v>34.125</v>
      </c>
      <c r="L27" s="2"/>
      <c r="M27" s="2"/>
      <c r="N27" s="2"/>
      <c r="O27" s="2"/>
      <c r="P27">
        <v>35.4</v>
      </c>
      <c r="Q27">
        <v>54.8</v>
      </c>
      <c r="R27">
        <v>29.9</v>
      </c>
    </row>
    <row r="28" spans="1:29" x14ac:dyDescent="0.2">
      <c r="A28" s="30"/>
      <c r="B28">
        <v>10</v>
      </c>
      <c r="C28">
        <v>0</v>
      </c>
      <c r="D28">
        <v>36.619999999999997</v>
      </c>
      <c r="E28">
        <v>36.6</v>
      </c>
      <c r="F28">
        <v>73</v>
      </c>
      <c r="G28">
        <v>35.15</v>
      </c>
      <c r="H28">
        <v>34.85</v>
      </c>
      <c r="I28">
        <v>34.549999999999997</v>
      </c>
      <c r="J28">
        <v>33.450000000000003</v>
      </c>
      <c r="K28">
        <f t="shared" ref="K28:K40" si="1">0.3*(G28+H28)+0.2*(I28+J28)</f>
        <v>34.6</v>
      </c>
      <c r="L28">
        <v>6</v>
      </c>
      <c r="M28">
        <v>4</v>
      </c>
      <c r="N28">
        <v>2</v>
      </c>
      <c r="O28">
        <v>1</v>
      </c>
      <c r="P28">
        <v>35.4</v>
      </c>
      <c r="Q28">
        <v>53</v>
      </c>
      <c r="R28">
        <v>29.7</v>
      </c>
    </row>
    <row r="29" spans="1:29" x14ac:dyDescent="0.2">
      <c r="A29" s="30"/>
      <c r="B29">
        <v>15</v>
      </c>
      <c r="C29">
        <v>0</v>
      </c>
      <c r="D29">
        <v>36.6</v>
      </c>
      <c r="E29">
        <v>36.6</v>
      </c>
      <c r="F29">
        <v>71</v>
      </c>
      <c r="G29">
        <v>35.450000000000003</v>
      </c>
      <c r="H29">
        <v>35.049999999999997</v>
      </c>
      <c r="I29">
        <v>34.85</v>
      </c>
      <c r="J29">
        <v>33.799999999999997</v>
      </c>
      <c r="K29">
        <f t="shared" si="1"/>
        <v>34.880000000000003</v>
      </c>
      <c r="L29" s="2"/>
      <c r="M29" s="2"/>
      <c r="N29" s="2"/>
      <c r="O29" s="2"/>
      <c r="P29">
        <v>35.6</v>
      </c>
      <c r="Q29">
        <v>54.3</v>
      </c>
      <c r="R29">
        <v>29.9</v>
      </c>
      <c r="U29" s="3" t="s">
        <v>41</v>
      </c>
      <c r="V29" s="3" t="s">
        <v>42</v>
      </c>
    </row>
    <row r="30" spans="1:29" x14ac:dyDescent="0.2">
      <c r="A30" s="30"/>
      <c r="B30">
        <v>20</v>
      </c>
      <c r="C30">
        <v>0</v>
      </c>
      <c r="D30">
        <v>36.6</v>
      </c>
      <c r="E30">
        <v>36.6</v>
      </c>
      <c r="F30">
        <v>72</v>
      </c>
      <c r="G30">
        <v>35.5</v>
      </c>
      <c r="H30">
        <v>35.25</v>
      </c>
      <c r="I30">
        <v>34.950000000000003</v>
      </c>
      <c r="J30">
        <v>33.9</v>
      </c>
      <c r="K30">
        <f t="shared" si="1"/>
        <v>34.994999999999997</v>
      </c>
      <c r="L30">
        <v>6</v>
      </c>
      <c r="M30">
        <v>4</v>
      </c>
      <c r="N30">
        <v>2</v>
      </c>
      <c r="O30">
        <v>1</v>
      </c>
      <c r="P30">
        <v>35.6</v>
      </c>
      <c r="Q30">
        <v>54.1</v>
      </c>
      <c r="R30">
        <v>29.9</v>
      </c>
      <c r="U30">
        <v>10</v>
      </c>
      <c r="V30">
        <v>3</v>
      </c>
    </row>
    <row r="31" spans="1:29" x14ac:dyDescent="0.2">
      <c r="A31" s="30"/>
      <c r="B31">
        <v>25</v>
      </c>
      <c r="C31">
        <v>0</v>
      </c>
      <c r="D31">
        <v>36.590000000000003</v>
      </c>
      <c r="E31">
        <v>36.6</v>
      </c>
      <c r="F31">
        <v>71</v>
      </c>
      <c r="G31">
        <v>35.65</v>
      </c>
      <c r="H31">
        <v>35.35</v>
      </c>
      <c r="I31">
        <v>35.1</v>
      </c>
      <c r="J31">
        <v>34</v>
      </c>
      <c r="K31">
        <f t="shared" si="1"/>
        <v>35.120000000000005</v>
      </c>
      <c r="L31" s="2"/>
      <c r="M31" s="2"/>
      <c r="N31" s="2"/>
      <c r="O31" s="2"/>
      <c r="P31">
        <v>35.700000000000003</v>
      </c>
      <c r="Q31">
        <v>53.6</v>
      </c>
      <c r="R31">
        <v>30.1</v>
      </c>
      <c r="U31">
        <v>20</v>
      </c>
      <c r="V31">
        <v>4</v>
      </c>
    </row>
    <row r="32" spans="1:29" x14ac:dyDescent="0.2">
      <c r="A32" s="30"/>
      <c r="B32">
        <v>30</v>
      </c>
      <c r="C32">
        <v>0</v>
      </c>
      <c r="D32">
        <v>36.57</v>
      </c>
      <c r="E32">
        <v>36.5</v>
      </c>
      <c r="F32">
        <v>73</v>
      </c>
      <c r="G32">
        <v>35.75</v>
      </c>
      <c r="H32">
        <v>35.5</v>
      </c>
      <c r="I32">
        <v>35.299999999999997</v>
      </c>
      <c r="J32">
        <v>34.200000000000003</v>
      </c>
      <c r="K32">
        <f t="shared" si="1"/>
        <v>35.274999999999999</v>
      </c>
      <c r="L32">
        <v>6</v>
      </c>
      <c r="M32">
        <v>4</v>
      </c>
      <c r="N32">
        <v>2</v>
      </c>
      <c r="O32">
        <v>1</v>
      </c>
      <c r="P32">
        <v>35.700000000000003</v>
      </c>
      <c r="Q32">
        <v>54.3</v>
      </c>
      <c r="R32">
        <v>30.1</v>
      </c>
      <c r="U32">
        <v>30</v>
      </c>
      <c r="V32">
        <v>4</v>
      </c>
    </row>
    <row r="33" spans="1:29" x14ac:dyDescent="0.2">
      <c r="A33" s="6" t="s">
        <v>33</v>
      </c>
      <c r="D33">
        <v>36.51</v>
      </c>
      <c r="E33">
        <v>36.5</v>
      </c>
      <c r="F33">
        <v>72</v>
      </c>
      <c r="G33">
        <v>35</v>
      </c>
      <c r="H33">
        <v>34.950000000000003</v>
      </c>
      <c r="I33">
        <v>35.200000000000003</v>
      </c>
      <c r="J33">
        <v>34.200000000000003</v>
      </c>
      <c r="K33">
        <f t="shared" si="1"/>
        <v>34.865000000000002</v>
      </c>
      <c r="L33">
        <v>6</v>
      </c>
      <c r="M33">
        <v>4</v>
      </c>
      <c r="N33">
        <v>2</v>
      </c>
      <c r="O33">
        <v>1</v>
      </c>
      <c r="P33">
        <v>35.299999999999997</v>
      </c>
      <c r="Q33">
        <v>48.6</v>
      </c>
      <c r="R33">
        <v>28.7</v>
      </c>
      <c r="U33">
        <v>40</v>
      </c>
      <c r="V33">
        <v>5</v>
      </c>
    </row>
    <row r="34" spans="1:29" x14ac:dyDescent="0.2">
      <c r="A34" s="30" t="s">
        <v>34</v>
      </c>
      <c r="B34">
        <v>5</v>
      </c>
      <c r="C34">
        <v>115</v>
      </c>
      <c r="D34">
        <v>36.51</v>
      </c>
      <c r="E34">
        <v>36.5</v>
      </c>
      <c r="F34">
        <v>90</v>
      </c>
      <c r="G34">
        <v>35.799999999999997</v>
      </c>
      <c r="H34">
        <v>35.35</v>
      </c>
      <c r="I34">
        <v>35.1</v>
      </c>
      <c r="J34">
        <v>35.200000000000003</v>
      </c>
      <c r="K34">
        <f t="shared" si="1"/>
        <v>35.405000000000001</v>
      </c>
      <c r="L34" s="2"/>
      <c r="M34" s="2"/>
      <c r="N34" s="2"/>
      <c r="O34" s="2"/>
      <c r="P34">
        <v>35.700000000000003</v>
      </c>
      <c r="Q34">
        <v>54.7</v>
      </c>
      <c r="R34">
        <v>30.2</v>
      </c>
      <c r="U34">
        <v>50</v>
      </c>
      <c r="V34">
        <v>5</v>
      </c>
    </row>
    <row r="35" spans="1:29" x14ac:dyDescent="0.2">
      <c r="A35" s="30"/>
      <c r="B35">
        <v>10</v>
      </c>
      <c r="C35">
        <v>115</v>
      </c>
      <c r="D35">
        <v>36.53</v>
      </c>
      <c r="E35">
        <v>36.700000000000003</v>
      </c>
      <c r="F35">
        <v>94</v>
      </c>
      <c r="G35">
        <v>36.15</v>
      </c>
      <c r="H35">
        <v>35.4</v>
      </c>
      <c r="I35">
        <v>36.15</v>
      </c>
      <c r="J35">
        <v>35.799999999999997</v>
      </c>
      <c r="K35">
        <f t="shared" si="1"/>
        <v>35.854999999999997</v>
      </c>
      <c r="L35">
        <v>9</v>
      </c>
      <c r="M35">
        <v>5</v>
      </c>
      <c r="N35">
        <v>3</v>
      </c>
      <c r="O35">
        <v>1</v>
      </c>
      <c r="P35">
        <v>35.700000000000003</v>
      </c>
      <c r="Q35">
        <v>5.2</v>
      </c>
      <c r="R35">
        <v>30.1</v>
      </c>
      <c r="U35">
        <v>60</v>
      </c>
      <c r="V35">
        <v>5</v>
      </c>
    </row>
    <row r="36" spans="1:29" x14ac:dyDescent="0.2">
      <c r="A36" s="30"/>
      <c r="B36">
        <v>15</v>
      </c>
      <c r="C36">
        <v>115</v>
      </c>
      <c r="D36">
        <v>36.6</v>
      </c>
      <c r="E36">
        <v>36.799999999999997</v>
      </c>
      <c r="F36">
        <v>93</v>
      </c>
      <c r="G36">
        <v>36.25</v>
      </c>
      <c r="H36">
        <v>35.35</v>
      </c>
      <c r="I36">
        <v>36.299999999999997</v>
      </c>
      <c r="J36">
        <v>36.15</v>
      </c>
      <c r="K36">
        <f t="shared" si="1"/>
        <v>35.97</v>
      </c>
      <c r="L36" s="2"/>
      <c r="M36" s="2"/>
      <c r="N36" s="2"/>
      <c r="O36" s="2"/>
      <c r="P36">
        <v>35.700000000000003</v>
      </c>
      <c r="Q36">
        <v>54.9</v>
      </c>
      <c r="R36">
        <v>30.2</v>
      </c>
      <c r="U36" t="s">
        <v>43</v>
      </c>
      <c r="V36">
        <f>AVERAGE(V30:V35)</f>
        <v>4.333333333333333</v>
      </c>
    </row>
    <row r="37" spans="1:29" x14ac:dyDescent="0.2">
      <c r="A37" s="30"/>
      <c r="B37">
        <v>20</v>
      </c>
      <c r="C37">
        <v>115</v>
      </c>
      <c r="D37">
        <v>36.69</v>
      </c>
      <c r="E37">
        <v>37</v>
      </c>
      <c r="F37">
        <v>94</v>
      </c>
      <c r="G37">
        <v>36.549999999999997</v>
      </c>
      <c r="H37">
        <v>35.4</v>
      </c>
      <c r="I37">
        <v>36.5</v>
      </c>
      <c r="J37">
        <v>36.4</v>
      </c>
      <c r="K37">
        <f t="shared" si="1"/>
        <v>36.164999999999999</v>
      </c>
      <c r="L37">
        <v>12</v>
      </c>
      <c r="M37">
        <v>6</v>
      </c>
      <c r="N37">
        <v>4</v>
      </c>
      <c r="O37">
        <v>1</v>
      </c>
      <c r="P37">
        <v>35.700000000000003</v>
      </c>
      <c r="Q37">
        <v>54.4</v>
      </c>
      <c r="R37">
        <v>30.1</v>
      </c>
      <c r="S37" t="s">
        <v>35</v>
      </c>
      <c r="T37">
        <f>R27:R39</f>
        <v>30.1</v>
      </c>
    </row>
    <row r="38" spans="1:29" x14ac:dyDescent="0.2">
      <c r="A38" s="30"/>
      <c r="B38">
        <v>25</v>
      </c>
      <c r="C38">
        <v>115</v>
      </c>
      <c r="D38">
        <v>36.799999999999997</v>
      </c>
      <c r="E38">
        <v>37.1</v>
      </c>
      <c r="F38">
        <v>96</v>
      </c>
      <c r="G38">
        <v>36.65</v>
      </c>
      <c r="H38">
        <v>35.4</v>
      </c>
      <c r="I38">
        <v>36.5</v>
      </c>
      <c r="J38">
        <v>36.4</v>
      </c>
      <c r="K38">
        <f t="shared" si="1"/>
        <v>36.195</v>
      </c>
      <c r="L38" s="2"/>
      <c r="M38" s="2"/>
      <c r="N38" s="2"/>
      <c r="O38" s="2"/>
      <c r="P38">
        <v>35.700000000000003</v>
      </c>
      <c r="Q38">
        <v>54.1</v>
      </c>
      <c r="R38">
        <v>29.9</v>
      </c>
      <c r="S38" t="s">
        <v>36</v>
      </c>
      <c r="T38">
        <f>AVERAGE(Q27:Q39)</f>
        <v>50.069230769230771</v>
      </c>
    </row>
    <row r="39" spans="1:29" x14ac:dyDescent="0.2">
      <c r="A39" s="30"/>
      <c r="B39">
        <v>30</v>
      </c>
      <c r="C39">
        <v>115</v>
      </c>
      <c r="D39">
        <v>36.909999999999997</v>
      </c>
      <c r="E39">
        <v>37.1</v>
      </c>
      <c r="F39">
        <v>97</v>
      </c>
      <c r="G39">
        <v>36.65</v>
      </c>
      <c r="H39">
        <v>35.4</v>
      </c>
      <c r="I39">
        <v>36.6</v>
      </c>
      <c r="J39">
        <v>36.4</v>
      </c>
      <c r="K39">
        <f t="shared" si="1"/>
        <v>36.215000000000003</v>
      </c>
      <c r="L39">
        <v>13</v>
      </c>
      <c r="M39">
        <v>6.5</v>
      </c>
      <c r="N39">
        <v>5</v>
      </c>
      <c r="O39">
        <v>1</v>
      </c>
      <c r="P39">
        <v>35.700000000000003</v>
      </c>
      <c r="Q39">
        <v>54.9</v>
      </c>
      <c r="R39">
        <v>30.2</v>
      </c>
      <c r="S39" t="s">
        <v>37</v>
      </c>
      <c r="T39">
        <f>AVERAGE(P27:P39)</f>
        <v>35.607692307692304</v>
      </c>
    </row>
    <row r="40" spans="1:29" x14ac:dyDescent="0.2">
      <c r="A40" s="19" t="s">
        <v>33</v>
      </c>
      <c r="C40">
        <v>0</v>
      </c>
      <c r="D40">
        <v>37.090000000000003</v>
      </c>
      <c r="E40">
        <v>36.700000000000003</v>
      </c>
      <c r="F40">
        <v>73</v>
      </c>
      <c r="G40">
        <v>34.799999999999997</v>
      </c>
      <c r="H40">
        <v>33.1</v>
      </c>
      <c r="I40">
        <v>34.799999999999997</v>
      </c>
      <c r="J40">
        <v>35.299999999999997</v>
      </c>
      <c r="K40">
        <f t="shared" si="1"/>
        <v>34.39</v>
      </c>
      <c r="L40">
        <v>6</v>
      </c>
      <c r="M40">
        <v>6</v>
      </c>
      <c r="N40">
        <v>5</v>
      </c>
      <c r="O40">
        <v>1</v>
      </c>
      <c r="P40">
        <v>24</v>
      </c>
      <c r="Q40">
        <v>40</v>
      </c>
    </row>
    <row r="41" spans="1:29" s="10" customFormat="1" x14ac:dyDescent="0.2">
      <c r="A41" s="11"/>
    </row>
    <row r="43" spans="1:29" ht="16" x14ac:dyDescent="0.2">
      <c r="B43" s="7" t="s">
        <v>0</v>
      </c>
      <c r="C43" s="5">
        <v>92.2</v>
      </c>
      <c r="D43" s="7" t="s">
        <v>1</v>
      </c>
      <c r="E43" s="5">
        <v>91.81</v>
      </c>
      <c r="F43" s="7" t="s">
        <v>2</v>
      </c>
      <c r="G43" s="5">
        <v>0.38</v>
      </c>
      <c r="H43" s="7" t="s">
        <v>3</v>
      </c>
      <c r="I43" s="5">
        <v>0.89</v>
      </c>
      <c r="J43" s="5"/>
      <c r="K43" s="5"/>
      <c r="L43" s="5"/>
      <c r="M43" s="8" t="s">
        <v>4</v>
      </c>
      <c r="N43" s="5">
        <v>749.31</v>
      </c>
    </row>
    <row r="44" spans="1:29" ht="16" x14ac:dyDescent="0.2">
      <c r="B44" s="8" t="s">
        <v>44</v>
      </c>
      <c r="C44" s="5" t="s">
        <v>82</v>
      </c>
      <c r="D44" s="8" t="s">
        <v>45</v>
      </c>
      <c r="E44" s="5">
        <v>0</v>
      </c>
      <c r="F44" s="7" t="s">
        <v>6</v>
      </c>
      <c r="G44" s="5">
        <v>0.37</v>
      </c>
      <c r="H44" s="7" t="s">
        <v>7</v>
      </c>
      <c r="I44" s="5">
        <v>0.59</v>
      </c>
      <c r="J44" s="5"/>
      <c r="K44" s="5"/>
      <c r="L44" s="5"/>
      <c r="M44" s="5"/>
      <c r="N44" s="5"/>
      <c r="U44" s="15" t="s">
        <v>67</v>
      </c>
      <c r="V44" s="15" t="s">
        <v>8</v>
      </c>
      <c r="W44" s="15" t="s">
        <v>9</v>
      </c>
      <c r="X44" s="15" t="s">
        <v>10</v>
      </c>
      <c r="Y44" s="15" t="s">
        <v>11</v>
      </c>
      <c r="Z44" s="15" t="s">
        <v>12</v>
      </c>
      <c r="AA44" s="15" t="s">
        <v>13</v>
      </c>
      <c r="AB44" s="15" t="s">
        <v>14</v>
      </c>
      <c r="AC44" s="15" t="s">
        <v>15</v>
      </c>
    </row>
    <row r="45" spans="1:29" x14ac:dyDescent="0.2">
      <c r="B45" s="16" t="s">
        <v>46</v>
      </c>
      <c r="U45" t="s">
        <v>17</v>
      </c>
      <c r="V45">
        <v>0.55000000000000004</v>
      </c>
      <c r="W45">
        <v>5.6</v>
      </c>
      <c r="X45">
        <v>37.18</v>
      </c>
      <c r="Y45">
        <v>99</v>
      </c>
      <c r="Z45">
        <v>15</v>
      </c>
      <c r="AA45">
        <v>7</v>
      </c>
      <c r="AB45">
        <v>5</v>
      </c>
      <c r="AC45">
        <v>5</v>
      </c>
    </row>
    <row r="46" spans="1:29" ht="16" x14ac:dyDescent="0.2">
      <c r="B46" s="4" t="s">
        <v>18</v>
      </c>
      <c r="C46" s="4" t="s">
        <v>19</v>
      </c>
      <c r="D46" s="4" t="s">
        <v>20</v>
      </c>
      <c r="E46" s="4" t="s">
        <v>21</v>
      </c>
      <c r="F46" s="4" t="s">
        <v>11</v>
      </c>
      <c r="G46" s="4" t="s">
        <v>22</v>
      </c>
      <c r="H46" s="4" t="s">
        <v>23</v>
      </c>
      <c r="I46" s="4" t="s">
        <v>24</v>
      </c>
      <c r="J46" s="4" t="s">
        <v>25</v>
      </c>
      <c r="K46" s="4" t="s">
        <v>26</v>
      </c>
      <c r="L46" s="4" t="s">
        <v>12</v>
      </c>
      <c r="M46" s="4" t="s">
        <v>27</v>
      </c>
      <c r="N46" s="4" t="s">
        <v>14</v>
      </c>
      <c r="O46" s="4" t="s">
        <v>15</v>
      </c>
      <c r="P46" s="4" t="s">
        <v>28</v>
      </c>
      <c r="Q46" s="4" t="s">
        <v>29</v>
      </c>
      <c r="R46" s="4" t="s">
        <v>30</v>
      </c>
    </row>
    <row r="47" spans="1:29" x14ac:dyDescent="0.2">
      <c r="A47" t="s">
        <v>31</v>
      </c>
      <c r="B47">
        <v>0</v>
      </c>
      <c r="C47">
        <v>0</v>
      </c>
      <c r="D47">
        <v>36.35</v>
      </c>
      <c r="E47">
        <v>35.299999999999997</v>
      </c>
      <c r="F47">
        <v>64</v>
      </c>
      <c r="G47">
        <v>31.55</v>
      </c>
      <c r="H47">
        <v>32.950000000000003</v>
      </c>
      <c r="I47">
        <v>32.1</v>
      </c>
      <c r="J47">
        <v>32.35</v>
      </c>
      <c r="K47">
        <f t="shared" ref="K47:K61" si="2">0.3*(G47+H47)+0.2*(I47+J47)</f>
        <v>32.239999999999995</v>
      </c>
      <c r="L47">
        <v>6</v>
      </c>
      <c r="M47">
        <v>4</v>
      </c>
      <c r="N47">
        <v>1</v>
      </c>
      <c r="O47">
        <v>1</v>
      </c>
      <c r="P47">
        <v>23.5</v>
      </c>
      <c r="Q47">
        <v>30</v>
      </c>
    </row>
    <row r="48" spans="1:29" x14ac:dyDescent="0.2">
      <c r="A48" s="30" t="s">
        <v>32</v>
      </c>
      <c r="B48">
        <v>5</v>
      </c>
      <c r="C48">
        <v>0</v>
      </c>
      <c r="D48">
        <v>36.340000000000003</v>
      </c>
      <c r="E48">
        <v>36.200000000000003</v>
      </c>
      <c r="F48">
        <v>68</v>
      </c>
      <c r="G48">
        <v>33.9</v>
      </c>
      <c r="H48">
        <v>34.25</v>
      </c>
      <c r="I48">
        <v>33.950000000000003</v>
      </c>
      <c r="J48">
        <v>33.65</v>
      </c>
      <c r="K48">
        <f>0.3*(G48+H48)+0.2*(I48+J48)</f>
        <v>33.965000000000003</v>
      </c>
      <c r="L48" s="2"/>
      <c r="M48" s="2"/>
      <c r="N48" s="2"/>
      <c r="O48" s="2"/>
      <c r="P48">
        <v>35</v>
      </c>
      <c r="Q48">
        <v>53.8</v>
      </c>
      <c r="R48">
        <v>29.4</v>
      </c>
    </row>
    <row r="49" spans="1:22" x14ac:dyDescent="0.2">
      <c r="A49" s="30"/>
      <c r="B49">
        <v>10</v>
      </c>
      <c r="C49">
        <v>0</v>
      </c>
      <c r="D49">
        <v>36.35</v>
      </c>
      <c r="E49">
        <v>36.5</v>
      </c>
      <c r="F49">
        <v>64</v>
      </c>
      <c r="G49">
        <v>34.25</v>
      </c>
      <c r="H49">
        <v>34.65</v>
      </c>
      <c r="I49">
        <v>34.450000000000003</v>
      </c>
      <c r="J49">
        <v>34</v>
      </c>
      <c r="K49">
        <f t="shared" si="2"/>
        <v>34.36</v>
      </c>
      <c r="L49">
        <v>6</v>
      </c>
      <c r="M49">
        <v>4</v>
      </c>
      <c r="N49">
        <v>1</v>
      </c>
      <c r="O49">
        <v>1</v>
      </c>
      <c r="P49">
        <v>35.1</v>
      </c>
      <c r="Q49">
        <v>53.9</v>
      </c>
      <c r="R49">
        <v>29.6</v>
      </c>
    </row>
    <row r="50" spans="1:22" x14ac:dyDescent="0.2">
      <c r="A50" s="30"/>
      <c r="B50">
        <v>15</v>
      </c>
      <c r="C50">
        <v>0</v>
      </c>
      <c r="D50">
        <v>36.340000000000003</v>
      </c>
      <c r="E50">
        <v>36.5</v>
      </c>
      <c r="F50">
        <v>69</v>
      </c>
      <c r="G50">
        <v>34.65</v>
      </c>
      <c r="H50">
        <v>34.9</v>
      </c>
      <c r="I50">
        <v>34.65</v>
      </c>
      <c r="J50">
        <v>34.049999999999997</v>
      </c>
      <c r="K50">
        <f t="shared" si="2"/>
        <v>34.604999999999997</v>
      </c>
      <c r="L50" s="2"/>
      <c r="M50" s="2"/>
      <c r="N50" s="2"/>
      <c r="O50" s="2"/>
      <c r="P50">
        <v>35.1</v>
      </c>
      <c r="Q50">
        <v>5.6</v>
      </c>
      <c r="R50">
        <v>29.7</v>
      </c>
      <c r="U50" s="15" t="s">
        <v>47</v>
      </c>
      <c r="V50" s="15" t="s">
        <v>48</v>
      </c>
    </row>
    <row r="51" spans="1:22" x14ac:dyDescent="0.2">
      <c r="A51" s="30"/>
      <c r="B51">
        <v>20</v>
      </c>
      <c r="C51">
        <v>0</v>
      </c>
      <c r="D51">
        <v>36.369999999999997</v>
      </c>
      <c r="E51">
        <v>36.6</v>
      </c>
      <c r="F51">
        <v>64</v>
      </c>
      <c r="G51">
        <v>34.9</v>
      </c>
      <c r="H51">
        <v>35.15</v>
      </c>
      <c r="I51">
        <v>34.9</v>
      </c>
      <c r="J51">
        <v>34.049999999999997</v>
      </c>
      <c r="K51">
        <f t="shared" si="2"/>
        <v>34.804999999999993</v>
      </c>
      <c r="L51">
        <v>6</v>
      </c>
      <c r="M51">
        <v>4.5</v>
      </c>
      <c r="N51">
        <v>2</v>
      </c>
      <c r="O51">
        <v>2</v>
      </c>
      <c r="P51">
        <v>35.200000000000003</v>
      </c>
      <c r="Q51">
        <v>53.9</v>
      </c>
      <c r="R51">
        <v>29.6</v>
      </c>
      <c r="U51">
        <v>10</v>
      </c>
      <c r="V51">
        <v>43</v>
      </c>
    </row>
    <row r="52" spans="1:22" x14ac:dyDescent="0.2">
      <c r="A52" s="30"/>
      <c r="B52">
        <v>25</v>
      </c>
      <c r="C52">
        <v>0</v>
      </c>
      <c r="D52">
        <v>36.36</v>
      </c>
      <c r="E52">
        <v>36.700000000000003</v>
      </c>
      <c r="F52">
        <v>68</v>
      </c>
      <c r="G52">
        <v>34.950000000000003</v>
      </c>
      <c r="H52">
        <v>35.25</v>
      </c>
      <c r="I52">
        <v>35.1</v>
      </c>
      <c r="J52">
        <v>34.049999999999997</v>
      </c>
      <c r="K52">
        <f t="shared" si="2"/>
        <v>34.89</v>
      </c>
      <c r="L52" s="2"/>
      <c r="M52" s="2"/>
      <c r="N52" s="2"/>
      <c r="O52" s="2"/>
      <c r="P52">
        <v>35.4</v>
      </c>
      <c r="Q52">
        <v>53</v>
      </c>
      <c r="R52">
        <v>29.6</v>
      </c>
      <c r="U52">
        <v>20</v>
      </c>
      <c r="V52">
        <v>40</v>
      </c>
    </row>
    <row r="53" spans="1:22" x14ac:dyDescent="0.2">
      <c r="A53" s="30"/>
      <c r="B53">
        <v>30</v>
      </c>
      <c r="C53">
        <v>0</v>
      </c>
      <c r="D53">
        <v>36.380000000000003</v>
      </c>
      <c r="E53">
        <v>36.700000000000003</v>
      </c>
      <c r="F53">
        <v>69</v>
      </c>
      <c r="G53">
        <v>34.75</v>
      </c>
      <c r="H53">
        <v>35.35</v>
      </c>
      <c r="I53">
        <v>35.200000000000003</v>
      </c>
      <c r="J53">
        <v>34.299999999999997</v>
      </c>
      <c r="K53">
        <f t="shared" si="2"/>
        <v>34.93</v>
      </c>
      <c r="L53">
        <v>6</v>
      </c>
      <c r="M53">
        <v>5</v>
      </c>
      <c r="N53">
        <v>3</v>
      </c>
      <c r="O53">
        <v>2</v>
      </c>
      <c r="P53">
        <v>35.4</v>
      </c>
      <c r="Q53">
        <v>53</v>
      </c>
      <c r="R53">
        <v>29.7</v>
      </c>
      <c r="U53">
        <v>30</v>
      </c>
      <c r="V53">
        <v>38</v>
      </c>
    </row>
    <row r="54" spans="1:22" x14ac:dyDescent="0.2">
      <c r="A54" s="6" t="s">
        <v>33</v>
      </c>
      <c r="B54" s="1"/>
      <c r="C54">
        <v>0</v>
      </c>
      <c r="D54">
        <v>36.46</v>
      </c>
      <c r="E54">
        <v>36.700000000000003</v>
      </c>
      <c r="F54">
        <v>72</v>
      </c>
      <c r="G54">
        <v>33.1</v>
      </c>
      <c r="H54">
        <v>34.299999999999997</v>
      </c>
      <c r="I54">
        <v>34.700000000000003</v>
      </c>
      <c r="J54">
        <v>33.5</v>
      </c>
      <c r="K54">
        <f t="shared" si="2"/>
        <v>33.86</v>
      </c>
      <c r="L54">
        <v>6</v>
      </c>
      <c r="M54">
        <v>5</v>
      </c>
      <c r="N54">
        <v>4</v>
      </c>
      <c r="O54">
        <v>3</v>
      </c>
      <c r="P54">
        <v>34.6</v>
      </c>
      <c r="Q54">
        <v>52.7</v>
      </c>
      <c r="R54">
        <v>28.7</v>
      </c>
      <c r="U54">
        <v>40</v>
      </c>
      <c r="V54">
        <v>36</v>
      </c>
    </row>
    <row r="55" spans="1:22" x14ac:dyDescent="0.2">
      <c r="A55" s="30" t="s">
        <v>34</v>
      </c>
      <c r="B55">
        <v>5</v>
      </c>
      <c r="C55">
        <v>115</v>
      </c>
      <c r="D55">
        <v>36.479999999999997</v>
      </c>
      <c r="E55">
        <v>36.6</v>
      </c>
      <c r="F55">
        <v>91</v>
      </c>
      <c r="G55">
        <v>34.799999999999997</v>
      </c>
      <c r="H55">
        <v>35.15</v>
      </c>
      <c r="I55">
        <v>35.4</v>
      </c>
      <c r="J55">
        <v>34.75</v>
      </c>
      <c r="K55">
        <f t="shared" si="2"/>
        <v>35.015000000000001</v>
      </c>
      <c r="L55" s="2"/>
      <c r="M55" s="2"/>
      <c r="N55" s="2"/>
      <c r="O55" s="2"/>
      <c r="P55">
        <v>35.200000000000003</v>
      </c>
      <c r="Q55">
        <v>53.7</v>
      </c>
      <c r="R55">
        <v>29.5</v>
      </c>
      <c r="U55">
        <v>50</v>
      </c>
      <c r="V55">
        <v>35</v>
      </c>
    </row>
    <row r="56" spans="1:22" x14ac:dyDescent="0.2">
      <c r="A56" s="30"/>
      <c r="B56">
        <v>10</v>
      </c>
      <c r="C56">
        <v>115</v>
      </c>
      <c r="D56">
        <v>36.53</v>
      </c>
      <c r="E56">
        <v>36.799999999999997</v>
      </c>
      <c r="F56">
        <v>94</v>
      </c>
      <c r="G56">
        <v>34.799999999999997</v>
      </c>
      <c r="H56">
        <v>35.1</v>
      </c>
      <c r="I56">
        <v>35.15</v>
      </c>
      <c r="J56">
        <v>35.85</v>
      </c>
      <c r="K56">
        <f t="shared" si="2"/>
        <v>35.17</v>
      </c>
      <c r="L56">
        <v>11</v>
      </c>
      <c r="M56">
        <v>6</v>
      </c>
      <c r="N56">
        <v>4</v>
      </c>
      <c r="O56">
        <v>4</v>
      </c>
      <c r="P56">
        <v>35.4</v>
      </c>
      <c r="Q56">
        <v>53.4</v>
      </c>
      <c r="R56">
        <v>29.7</v>
      </c>
      <c r="U56">
        <v>60</v>
      </c>
    </row>
    <row r="57" spans="1:22" x14ac:dyDescent="0.2">
      <c r="A57" s="30"/>
      <c r="B57">
        <v>15</v>
      </c>
      <c r="C57">
        <v>115</v>
      </c>
      <c r="D57">
        <v>36.630000000000003</v>
      </c>
      <c r="E57">
        <v>36.799999999999997</v>
      </c>
      <c r="F57">
        <v>96</v>
      </c>
      <c r="G57">
        <v>35.700000000000003</v>
      </c>
      <c r="H57">
        <v>35.25</v>
      </c>
      <c r="I57">
        <v>36.25</v>
      </c>
      <c r="J57">
        <v>35.9</v>
      </c>
      <c r="K57">
        <f t="shared" si="2"/>
        <v>35.715000000000003</v>
      </c>
      <c r="L57" s="2"/>
      <c r="M57" s="2">
        <v>6</v>
      </c>
      <c r="N57" s="2"/>
      <c r="O57" s="2"/>
      <c r="P57">
        <v>35.6</v>
      </c>
      <c r="Q57">
        <v>53.4</v>
      </c>
      <c r="R57">
        <v>29.8</v>
      </c>
      <c r="U57" t="s">
        <v>43</v>
      </c>
      <c r="V57">
        <f>AVERAGE(V51:V56)</f>
        <v>38.4</v>
      </c>
    </row>
    <row r="58" spans="1:22" x14ac:dyDescent="0.2">
      <c r="A58" s="30"/>
      <c r="B58">
        <v>20</v>
      </c>
      <c r="C58">
        <v>115</v>
      </c>
      <c r="D58">
        <v>36.76</v>
      </c>
      <c r="E58">
        <v>37</v>
      </c>
      <c r="F58">
        <v>95</v>
      </c>
      <c r="G58">
        <v>35.9</v>
      </c>
      <c r="H58">
        <v>35.299999999999997</v>
      </c>
      <c r="I58">
        <v>36.4</v>
      </c>
      <c r="J58">
        <v>36</v>
      </c>
      <c r="K58">
        <f t="shared" si="2"/>
        <v>35.839999999999996</v>
      </c>
      <c r="L58">
        <v>13</v>
      </c>
      <c r="M58">
        <v>6.5</v>
      </c>
      <c r="N58">
        <v>5</v>
      </c>
      <c r="O58">
        <v>4</v>
      </c>
      <c r="P58">
        <v>35.700000000000003</v>
      </c>
      <c r="Q58">
        <v>53.9</v>
      </c>
      <c r="R58">
        <v>29.9</v>
      </c>
      <c r="S58" t="s">
        <v>35</v>
      </c>
      <c r="T58">
        <f>R48:R60</f>
        <v>29.9</v>
      </c>
    </row>
    <row r="59" spans="1:22" x14ac:dyDescent="0.2">
      <c r="A59" s="30"/>
      <c r="B59">
        <v>25</v>
      </c>
      <c r="C59">
        <v>115</v>
      </c>
      <c r="D59">
        <v>36.93</v>
      </c>
      <c r="E59">
        <v>37.1</v>
      </c>
      <c r="F59">
        <v>98</v>
      </c>
      <c r="G59">
        <v>35.799999999999997</v>
      </c>
      <c r="H59">
        <v>35.299999999999997</v>
      </c>
      <c r="I59">
        <v>36.5</v>
      </c>
      <c r="J59">
        <v>36.049999999999997</v>
      </c>
      <c r="K59">
        <f t="shared" si="2"/>
        <v>35.839999999999996</v>
      </c>
      <c r="L59" s="2"/>
      <c r="M59" s="2"/>
      <c r="N59" s="2"/>
      <c r="O59" s="2"/>
      <c r="P59">
        <v>35.700000000000003</v>
      </c>
      <c r="Q59">
        <v>54.3</v>
      </c>
      <c r="R59">
        <v>30</v>
      </c>
      <c r="S59" t="s">
        <v>36</v>
      </c>
      <c r="T59" s="25">
        <f>AVERAGE(Q48:Q60)</f>
        <v>49.999999999999993</v>
      </c>
    </row>
    <row r="60" spans="1:22" x14ac:dyDescent="0.2">
      <c r="A60" s="30"/>
      <c r="B60">
        <v>30</v>
      </c>
      <c r="C60">
        <v>115</v>
      </c>
      <c r="D60">
        <v>37.01</v>
      </c>
      <c r="E60">
        <v>37.299999999999997</v>
      </c>
      <c r="F60">
        <v>99</v>
      </c>
      <c r="G60">
        <v>35.700000000000003</v>
      </c>
      <c r="H60">
        <v>35.25</v>
      </c>
      <c r="I60">
        <v>34.799999999999997</v>
      </c>
      <c r="J60">
        <v>36.049999999999997</v>
      </c>
      <c r="K60">
        <f t="shared" si="2"/>
        <v>35.454999999999998</v>
      </c>
      <c r="L60">
        <v>15</v>
      </c>
      <c r="M60">
        <v>7</v>
      </c>
      <c r="N60">
        <v>5</v>
      </c>
      <c r="O60">
        <v>5</v>
      </c>
      <c r="P60">
        <v>35.6</v>
      </c>
      <c r="Q60">
        <v>55.4</v>
      </c>
      <c r="R60">
        <v>30.2</v>
      </c>
      <c r="S60" t="s">
        <v>37</v>
      </c>
      <c r="T60">
        <f>AVERAGE(P56:P60)</f>
        <v>35.6</v>
      </c>
    </row>
    <row r="61" spans="1:22" x14ac:dyDescent="0.2">
      <c r="A61" s="6" t="s">
        <v>33</v>
      </c>
      <c r="B61" s="1"/>
      <c r="C61">
        <v>0</v>
      </c>
      <c r="D61">
        <v>37.299999999999997</v>
      </c>
      <c r="E61">
        <v>36.6</v>
      </c>
      <c r="F61">
        <v>81</v>
      </c>
      <c r="H61">
        <v>31.85</v>
      </c>
      <c r="I61">
        <v>34.799999999999997</v>
      </c>
      <c r="J61">
        <v>34.75</v>
      </c>
      <c r="K61">
        <f t="shared" si="2"/>
        <v>23.465</v>
      </c>
      <c r="L61">
        <v>6</v>
      </c>
      <c r="M61">
        <v>6.5</v>
      </c>
      <c r="N61">
        <v>2</v>
      </c>
      <c r="O61">
        <v>6</v>
      </c>
      <c r="P61">
        <v>24.5</v>
      </c>
      <c r="Q61">
        <v>36</v>
      </c>
    </row>
    <row r="64" spans="1:22" x14ac:dyDescent="0.2">
      <c r="A64" t="s">
        <v>101</v>
      </c>
    </row>
    <row r="65" spans="1:2" x14ac:dyDescent="0.2">
      <c r="A65" t="s">
        <v>16</v>
      </c>
      <c r="B65">
        <f>((C1-E1)/36)*60</f>
        <v>0.70000000000000284</v>
      </c>
    </row>
    <row r="66" spans="1:2" x14ac:dyDescent="0.2">
      <c r="A66" t="s">
        <v>39</v>
      </c>
      <c r="B66">
        <f>((C22-E22)/36)*60</f>
        <v>5.0000000000001897E-2</v>
      </c>
    </row>
    <row r="67" spans="1:2" x14ac:dyDescent="0.2">
      <c r="A67" t="s">
        <v>46</v>
      </c>
      <c r="B67">
        <f>((C43-E43)/36)*60</f>
        <v>0.65000000000000091</v>
      </c>
    </row>
  </sheetData>
  <mergeCells count="6">
    <mergeCell ref="A55:A60"/>
    <mergeCell ref="A6:A11"/>
    <mergeCell ref="A13:A18"/>
    <mergeCell ref="A27:A32"/>
    <mergeCell ref="A34:A39"/>
    <mergeCell ref="A48:A5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7"/>
  <sheetViews>
    <sheetView topLeftCell="A22" workbookViewId="0">
      <selection activeCell="E44" sqref="E44"/>
    </sheetView>
  </sheetViews>
  <sheetFormatPr baseColWidth="10" defaultColWidth="8.83203125" defaultRowHeight="15" x14ac:dyDescent="0.2"/>
  <cols>
    <col min="1" max="2" width="26.5" bestFit="1" customWidth="1"/>
    <col min="3" max="3" width="11.5" bestFit="1" customWidth="1"/>
    <col min="4" max="4" width="20.5" bestFit="1" customWidth="1"/>
    <col min="5" max="5" width="13.5" bestFit="1" customWidth="1"/>
    <col min="6" max="6" width="35.5" customWidth="1"/>
    <col min="7" max="7" width="12.1640625" bestFit="1" customWidth="1"/>
    <col min="8" max="8" width="34.5" bestFit="1" customWidth="1"/>
    <col min="9" max="9" width="10.33203125" bestFit="1" customWidth="1"/>
    <col min="10" max="10" width="20.5" bestFit="1" customWidth="1"/>
    <col min="11" max="11" width="20.5" customWidth="1"/>
    <col min="13" max="13" width="21.6640625" bestFit="1" customWidth="1"/>
    <col min="14" max="14" width="7.6640625" bestFit="1" customWidth="1"/>
    <col min="15" max="15" width="19.5" bestFit="1" customWidth="1"/>
    <col min="16" max="16" width="15.83203125" bestFit="1" customWidth="1"/>
    <col min="17" max="17" width="10.6640625" bestFit="1" customWidth="1"/>
    <col min="19" max="19" width="22.5" bestFit="1" customWidth="1"/>
    <col min="21" max="21" width="22.5" bestFit="1" customWidth="1"/>
    <col min="22" max="22" width="23.5" bestFit="1" customWidth="1"/>
    <col min="23" max="23" width="17.1640625" bestFit="1" customWidth="1"/>
  </cols>
  <sheetData>
    <row r="1" spans="1:29" ht="16" x14ac:dyDescent="0.2">
      <c r="B1" s="7" t="s">
        <v>0</v>
      </c>
      <c r="C1" s="5">
        <v>54.76</v>
      </c>
      <c r="D1" s="7" t="s">
        <v>1</v>
      </c>
      <c r="E1" s="5">
        <v>54.31</v>
      </c>
      <c r="F1" s="7" t="s">
        <v>2</v>
      </c>
      <c r="G1" s="5">
        <v>0.35</v>
      </c>
      <c r="H1" s="7" t="s">
        <v>3</v>
      </c>
      <c r="I1" s="5">
        <v>0.83</v>
      </c>
      <c r="J1" s="5"/>
      <c r="K1" s="5"/>
      <c r="L1" s="5"/>
      <c r="M1" s="7" t="s">
        <v>4</v>
      </c>
      <c r="N1" s="5">
        <v>756.06</v>
      </c>
    </row>
    <row r="2" spans="1:29" ht="16" x14ac:dyDescent="0.2">
      <c r="B2" s="5"/>
      <c r="C2" s="5"/>
      <c r="D2" s="5"/>
      <c r="E2" s="5"/>
      <c r="F2" s="7" t="s">
        <v>6</v>
      </c>
      <c r="G2" s="5">
        <v>0.36</v>
      </c>
      <c r="H2" s="7" t="s">
        <v>7</v>
      </c>
      <c r="I2" s="5">
        <v>0.81</v>
      </c>
      <c r="J2" s="5"/>
      <c r="K2" s="5"/>
      <c r="L2" s="5"/>
      <c r="M2" s="5"/>
      <c r="N2" s="5"/>
    </row>
    <row r="3" spans="1:29" x14ac:dyDescent="0.2">
      <c r="B3" s="1" t="s">
        <v>16</v>
      </c>
      <c r="U3" s="15"/>
      <c r="V3" s="15" t="s">
        <v>8</v>
      </c>
      <c r="W3" s="15" t="s">
        <v>9</v>
      </c>
      <c r="X3" s="15" t="s">
        <v>10</v>
      </c>
      <c r="Y3" s="15" t="s">
        <v>11</v>
      </c>
      <c r="Z3" s="15" t="s">
        <v>12</v>
      </c>
      <c r="AA3" s="15" t="s">
        <v>13</v>
      </c>
      <c r="AB3" s="15" t="s">
        <v>14</v>
      </c>
      <c r="AC3" s="15" t="s">
        <v>15</v>
      </c>
    </row>
    <row r="4" spans="1:29" ht="16" x14ac:dyDescent="0.2">
      <c r="B4" s="4" t="s">
        <v>18</v>
      </c>
      <c r="C4" s="4" t="s">
        <v>19</v>
      </c>
      <c r="D4" s="4" t="s">
        <v>20</v>
      </c>
      <c r="E4" s="4" t="s">
        <v>21</v>
      </c>
      <c r="F4" s="4" t="s">
        <v>11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12</v>
      </c>
      <c r="M4" s="4" t="s">
        <v>27</v>
      </c>
      <c r="N4" s="4" t="s">
        <v>14</v>
      </c>
      <c r="O4" s="4" t="s">
        <v>15</v>
      </c>
      <c r="P4" s="4" t="s">
        <v>28</v>
      </c>
      <c r="Q4" s="4" t="s">
        <v>29</v>
      </c>
      <c r="R4" s="4" t="s">
        <v>30</v>
      </c>
      <c r="U4" t="s">
        <v>17</v>
      </c>
      <c r="V4">
        <v>0.68</v>
      </c>
      <c r="W4">
        <v>7.2</v>
      </c>
      <c r="X4">
        <v>37.380000000000003</v>
      </c>
      <c r="Y4">
        <v>131</v>
      </c>
      <c r="Z4">
        <v>17</v>
      </c>
      <c r="AA4">
        <v>7</v>
      </c>
      <c r="AB4">
        <v>5</v>
      </c>
      <c r="AC4">
        <v>5</v>
      </c>
    </row>
    <row r="5" spans="1:29" x14ac:dyDescent="0.2">
      <c r="B5">
        <v>0</v>
      </c>
      <c r="D5">
        <v>36.64</v>
      </c>
      <c r="E5">
        <v>35.4</v>
      </c>
      <c r="F5">
        <v>57</v>
      </c>
      <c r="G5">
        <v>31.85</v>
      </c>
      <c r="H5">
        <v>31.95</v>
      </c>
      <c r="I5">
        <v>30.45</v>
      </c>
      <c r="J5">
        <v>31.95</v>
      </c>
      <c r="K5">
        <f>0.3*(G5+H5)+0.2*(I5+J5)</f>
        <v>31.619999999999997</v>
      </c>
      <c r="L5">
        <v>6</v>
      </c>
      <c r="M5">
        <v>4</v>
      </c>
      <c r="N5">
        <v>1</v>
      </c>
      <c r="O5">
        <v>1</v>
      </c>
      <c r="P5">
        <v>24.6</v>
      </c>
      <c r="Q5">
        <v>26</v>
      </c>
    </row>
    <row r="6" spans="1:29" x14ac:dyDescent="0.2">
      <c r="A6" s="30" t="s">
        <v>32</v>
      </c>
      <c r="B6">
        <v>5</v>
      </c>
      <c r="C6">
        <v>0</v>
      </c>
      <c r="D6">
        <v>36.57</v>
      </c>
      <c r="E6">
        <v>35.799999999999997</v>
      </c>
      <c r="F6">
        <v>56</v>
      </c>
      <c r="G6">
        <v>33.15</v>
      </c>
      <c r="H6">
        <v>33.549999999999997</v>
      </c>
      <c r="I6">
        <v>32.700000000000003</v>
      </c>
      <c r="J6">
        <v>33.35</v>
      </c>
      <c r="K6">
        <f>0.3*(G6+H6)+0.2*(I6+J6)</f>
        <v>33.22</v>
      </c>
      <c r="L6" s="2"/>
      <c r="M6" s="2"/>
      <c r="N6" s="2"/>
      <c r="O6" s="2"/>
      <c r="P6">
        <v>34.700000000000003</v>
      </c>
      <c r="Q6">
        <v>52.5</v>
      </c>
      <c r="R6">
        <v>28.8</v>
      </c>
    </row>
    <row r="7" spans="1:29" x14ac:dyDescent="0.2">
      <c r="A7" s="30"/>
      <c r="B7">
        <v>10</v>
      </c>
      <c r="C7">
        <v>0</v>
      </c>
      <c r="D7">
        <v>36.619999999999997</v>
      </c>
      <c r="E7">
        <v>36</v>
      </c>
      <c r="F7">
        <v>55</v>
      </c>
      <c r="G7">
        <v>33.6</v>
      </c>
      <c r="H7">
        <v>34</v>
      </c>
      <c r="I7">
        <v>33.299999999999997</v>
      </c>
      <c r="J7">
        <v>33.65</v>
      </c>
      <c r="K7">
        <f t="shared" ref="K7:K12" si="0">0.3*(G7+H7)+0.2*(I7+J7)</f>
        <v>33.669999999999995</v>
      </c>
      <c r="L7">
        <v>6</v>
      </c>
      <c r="M7">
        <v>4.5</v>
      </c>
      <c r="N7">
        <v>2</v>
      </c>
      <c r="O7">
        <v>1</v>
      </c>
      <c r="P7">
        <v>34.6</v>
      </c>
      <c r="Q7">
        <v>54.8</v>
      </c>
      <c r="R7">
        <v>29.2</v>
      </c>
    </row>
    <row r="8" spans="1:29" x14ac:dyDescent="0.2">
      <c r="A8" s="30"/>
      <c r="B8">
        <v>15</v>
      </c>
      <c r="C8">
        <v>0</v>
      </c>
      <c r="D8">
        <v>36.64</v>
      </c>
      <c r="E8">
        <v>36.200000000000003</v>
      </c>
      <c r="F8">
        <v>56</v>
      </c>
      <c r="G8">
        <v>33.9</v>
      </c>
      <c r="H8">
        <v>34.4</v>
      </c>
      <c r="I8">
        <v>33.65</v>
      </c>
      <c r="J8">
        <v>33.799999999999997</v>
      </c>
      <c r="K8">
        <f t="shared" si="0"/>
        <v>33.979999999999997</v>
      </c>
      <c r="L8" s="2"/>
      <c r="M8" s="2"/>
      <c r="N8" s="2"/>
      <c r="O8" s="2"/>
      <c r="P8">
        <v>34.6</v>
      </c>
      <c r="Q8">
        <v>54</v>
      </c>
      <c r="R8">
        <v>28.8</v>
      </c>
    </row>
    <row r="9" spans="1:29" x14ac:dyDescent="0.2">
      <c r="A9" s="30"/>
      <c r="B9">
        <v>20</v>
      </c>
      <c r="C9">
        <v>0</v>
      </c>
      <c r="D9">
        <v>36.68</v>
      </c>
      <c r="E9">
        <v>36.1</v>
      </c>
      <c r="F9">
        <v>55</v>
      </c>
      <c r="G9">
        <v>34.25</v>
      </c>
      <c r="H9">
        <v>34.65</v>
      </c>
      <c r="I9">
        <v>33.9</v>
      </c>
      <c r="J9">
        <v>33.85</v>
      </c>
      <c r="K9">
        <f>0.3*(G9+H9)+0.2*(I9+J9)</f>
        <v>34.22</v>
      </c>
      <c r="L9">
        <v>6</v>
      </c>
      <c r="M9">
        <v>4</v>
      </c>
      <c r="N9">
        <v>2</v>
      </c>
      <c r="O9">
        <v>1</v>
      </c>
      <c r="P9">
        <v>34.6</v>
      </c>
      <c r="Q9">
        <v>53.7</v>
      </c>
      <c r="R9">
        <v>28.9</v>
      </c>
    </row>
    <row r="10" spans="1:29" x14ac:dyDescent="0.2">
      <c r="A10" s="30"/>
      <c r="B10">
        <v>25</v>
      </c>
      <c r="C10">
        <v>0</v>
      </c>
      <c r="D10">
        <v>36.65</v>
      </c>
      <c r="E10">
        <v>36.4</v>
      </c>
      <c r="F10">
        <v>58</v>
      </c>
      <c r="G10">
        <v>34.549999999999997</v>
      </c>
      <c r="H10">
        <v>34.85</v>
      </c>
      <c r="I10">
        <v>34.200000000000003</v>
      </c>
      <c r="J10">
        <v>33.950000000000003</v>
      </c>
      <c r="K10">
        <f t="shared" si="0"/>
        <v>34.450000000000003</v>
      </c>
      <c r="L10" s="2"/>
      <c r="M10" s="2"/>
      <c r="N10" s="2"/>
      <c r="O10" s="2">
        <v>1</v>
      </c>
      <c r="P10">
        <v>34.6</v>
      </c>
      <c r="Q10">
        <v>53.9</v>
      </c>
      <c r="R10">
        <v>28.7</v>
      </c>
    </row>
    <row r="11" spans="1:29" x14ac:dyDescent="0.2">
      <c r="A11" s="30"/>
      <c r="B11">
        <v>30</v>
      </c>
      <c r="C11">
        <v>0</v>
      </c>
      <c r="D11">
        <v>36.65</v>
      </c>
      <c r="E11">
        <v>36.299999999999997</v>
      </c>
      <c r="F11">
        <v>58</v>
      </c>
      <c r="G11">
        <v>34.700000000000003</v>
      </c>
      <c r="H11">
        <v>35</v>
      </c>
      <c r="I11">
        <v>34.25</v>
      </c>
      <c r="J11">
        <v>34.049999999999997</v>
      </c>
      <c r="K11">
        <f t="shared" si="0"/>
        <v>34.57</v>
      </c>
      <c r="L11">
        <v>6</v>
      </c>
      <c r="M11">
        <v>4.5</v>
      </c>
      <c r="N11">
        <v>2</v>
      </c>
      <c r="O11">
        <v>1</v>
      </c>
      <c r="P11">
        <v>34.700000000000003</v>
      </c>
      <c r="Q11">
        <v>53.7</v>
      </c>
      <c r="R11">
        <v>29.1</v>
      </c>
    </row>
    <row r="12" spans="1:29" x14ac:dyDescent="0.2">
      <c r="A12" s="6" t="s">
        <v>65</v>
      </c>
      <c r="D12">
        <v>36.630000000000003</v>
      </c>
      <c r="E12">
        <v>36.4</v>
      </c>
      <c r="F12">
        <v>61</v>
      </c>
      <c r="G12">
        <v>35</v>
      </c>
      <c r="H12">
        <v>34.9</v>
      </c>
      <c r="I12">
        <v>34.4</v>
      </c>
      <c r="J12">
        <v>34.25</v>
      </c>
      <c r="K12">
        <f t="shared" si="0"/>
        <v>34.700000000000003</v>
      </c>
      <c r="L12">
        <v>6</v>
      </c>
      <c r="M12">
        <v>5</v>
      </c>
      <c r="N12">
        <v>2</v>
      </c>
      <c r="O12">
        <v>1</v>
      </c>
      <c r="P12">
        <v>35.200000000000003</v>
      </c>
      <c r="Q12">
        <v>52.6</v>
      </c>
      <c r="R12">
        <v>29.4</v>
      </c>
    </row>
    <row r="13" spans="1:29" x14ac:dyDescent="0.2">
      <c r="A13" s="30" t="s">
        <v>34</v>
      </c>
      <c r="B13">
        <v>5</v>
      </c>
      <c r="C13">
        <v>75</v>
      </c>
      <c r="D13">
        <v>36.659999999999997</v>
      </c>
      <c r="E13">
        <v>36.299999999999997</v>
      </c>
      <c r="F13">
        <v>91</v>
      </c>
      <c r="G13">
        <v>35.1</v>
      </c>
      <c r="H13">
        <v>34.950000000000003</v>
      </c>
      <c r="I13">
        <v>34.6</v>
      </c>
      <c r="J13">
        <v>34.9</v>
      </c>
      <c r="K13">
        <f t="shared" ref="K13:K19" si="1">0.3*(G13+H13)+0.2*(I13+J13)</f>
        <v>34.915000000000006</v>
      </c>
      <c r="L13" s="2"/>
      <c r="M13" s="2"/>
      <c r="N13" s="2"/>
      <c r="O13" s="2"/>
      <c r="P13">
        <v>35.4</v>
      </c>
      <c r="Q13">
        <v>52.7</v>
      </c>
      <c r="R13">
        <v>29.5</v>
      </c>
    </row>
    <row r="14" spans="1:29" x14ac:dyDescent="0.2">
      <c r="A14" s="30"/>
      <c r="B14">
        <v>10</v>
      </c>
      <c r="C14">
        <v>75</v>
      </c>
      <c r="D14">
        <v>36.700000000000003</v>
      </c>
      <c r="E14">
        <v>36.5</v>
      </c>
      <c r="F14">
        <v>94</v>
      </c>
      <c r="G14">
        <v>35.200000000000003</v>
      </c>
      <c r="H14">
        <v>34.9</v>
      </c>
      <c r="I14">
        <v>35.200000000000003</v>
      </c>
      <c r="J14">
        <v>33.450000000000003</v>
      </c>
      <c r="K14">
        <f t="shared" si="1"/>
        <v>34.76</v>
      </c>
      <c r="L14">
        <v>12</v>
      </c>
      <c r="M14">
        <v>5.5</v>
      </c>
      <c r="N14">
        <v>3</v>
      </c>
      <c r="O14">
        <v>2</v>
      </c>
      <c r="P14">
        <v>35.4</v>
      </c>
      <c r="Q14">
        <v>52.9</v>
      </c>
      <c r="R14">
        <v>29.6</v>
      </c>
    </row>
    <row r="15" spans="1:29" x14ac:dyDescent="0.2">
      <c r="A15" s="30"/>
      <c r="B15">
        <v>15</v>
      </c>
      <c r="C15">
        <v>75</v>
      </c>
      <c r="D15">
        <v>36.78</v>
      </c>
      <c r="E15">
        <v>36.5</v>
      </c>
      <c r="F15">
        <v>99</v>
      </c>
      <c r="G15">
        <v>35.75</v>
      </c>
      <c r="H15">
        <v>34.85</v>
      </c>
      <c r="I15">
        <v>35.65</v>
      </c>
      <c r="J15">
        <v>36</v>
      </c>
      <c r="K15">
        <f t="shared" si="1"/>
        <v>35.51</v>
      </c>
      <c r="L15" s="2"/>
      <c r="M15" s="2"/>
      <c r="N15" s="2"/>
      <c r="O15" s="2"/>
      <c r="P15">
        <v>35.4</v>
      </c>
      <c r="Q15">
        <v>52.6</v>
      </c>
      <c r="R15">
        <v>29.6</v>
      </c>
    </row>
    <row r="16" spans="1:29" x14ac:dyDescent="0.2">
      <c r="A16" s="30"/>
      <c r="B16">
        <v>20</v>
      </c>
      <c r="C16">
        <v>75</v>
      </c>
      <c r="D16">
        <v>36.89</v>
      </c>
      <c r="E16">
        <v>36.700000000000003</v>
      </c>
      <c r="F16">
        <v>100</v>
      </c>
      <c r="G16">
        <v>35.299999999999997</v>
      </c>
      <c r="H16">
        <v>34.6</v>
      </c>
      <c r="I16">
        <v>35.9</v>
      </c>
      <c r="J16">
        <v>36.15</v>
      </c>
      <c r="K16">
        <f t="shared" si="1"/>
        <v>35.380000000000003</v>
      </c>
      <c r="L16">
        <v>13</v>
      </c>
      <c r="M16">
        <v>6</v>
      </c>
      <c r="N16">
        <v>4</v>
      </c>
      <c r="O16">
        <v>2</v>
      </c>
      <c r="P16">
        <v>35.4</v>
      </c>
      <c r="Q16">
        <v>53.1</v>
      </c>
      <c r="R16">
        <v>29.7</v>
      </c>
      <c r="S16" t="s">
        <v>35</v>
      </c>
      <c r="T16">
        <f>AVERAGE(R6,R18)</f>
        <v>29.25</v>
      </c>
    </row>
    <row r="17" spans="1:29" x14ac:dyDescent="0.2">
      <c r="A17" s="30"/>
      <c r="B17">
        <v>25</v>
      </c>
      <c r="C17">
        <v>75</v>
      </c>
      <c r="D17">
        <v>37.03</v>
      </c>
      <c r="E17">
        <v>36.9</v>
      </c>
      <c r="F17">
        <v>99</v>
      </c>
      <c r="G17">
        <v>35.450000000000003</v>
      </c>
      <c r="H17">
        <v>34.4</v>
      </c>
      <c r="I17">
        <v>35.799999999999997</v>
      </c>
      <c r="J17">
        <v>35.700000000000003</v>
      </c>
      <c r="K17">
        <f t="shared" si="1"/>
        <v>35.254999999999995</v>
      </c>
      <c r="L17" s="2"/>
      <c r="M17" s="2"/>
      <c r="N17" s="2"/>
      <c r="O17" s="2"/>
      <c r="P17">
        <v>35.4</v>
      </c>
      <c r="Q17">
        <v>53</v>
      </c>
      <c r="R17">
        <v>29.7</v>
      </c>
      <c r="S17" t="s">
        <v>36</v>
      </c>
      <c r="T17">
        <f>AVERAGE(Q6:Q18)</f>
        <v>53.261538461538457</v>
      </c>
    </row>
    <row r="18" spans="1:29" x14ac:dyDescent="0.2">
      <c r="A18" s="30"/>
      <c r="B18">
        <v>30</v>
      </c>
      <c r="C18">
        <v>75</v>
      </c>
      <c r="D18">
        <v>37.159999999999997</v>
      </c>
      <c r="E18">
        <v>36.9</v>
      </c>
      <c r="F18">
        <v>101</v>
      </c>
      <c r="G18">
        <v>35.549999999999997</v>
      </c>
      <c r="H18">
        <v>34.299999999999997</v>
      </c>
      <c r="I18">
        <v>35.9</v>
      </c>
      <c r="J18">
        <v>35.65</v>
      </c>
      <c r="K18">
        <f t="shared" si="1"/>
        <v>35.265000000000001</v>
      </c>
      <c r="L18">
        <v>13</v>
      </c>
      <c r="M18">
        <v>6</v>
      </c>
      <c r="N18">
        <v>4</v>
      </c>
      <c r="O18">
        <v>3</v>
      </c>
      <c r="P18">
        <v>35.4</v>
      </c>
      <c r="Q18">
        <v>52.9</v>
      </c>
      <c r="R18">
        <v>29.7</v>
      </c>
      <c r="S18" t="s">
        <v>37</v>
      </c>
      <c r="T18">
        <f>AVERAGE(P6:P18)</f>
        <v>35.030769230769224</v>
      </c>
    </row>
    <row r="19" spans="1:29" x14ac:dyDescent="0.2">
      <c r="A19" s="19" t="s">
        <v>65</v>
      </c>
      <c r="D19">
        <v>37.56</v>
      </c>
      <c r="E19">
        <v>36</v>
      </c>
      <c r="F19">
        <v>82</v>
      </c>
      <c r="G19">
        <v>33.299999999999997</v>
      </c>
      <c r="H19">
        <v>32.25</v>
      </c>
      <c r="I19">
        <v>33.950000000000003</v>
      </c>
      <c r="J19">
        <v>33.5</v>
      </c>
      <c r="K19">
        <f t="shared" si="1"/>
        <v>33.155000000000001</v>
      </c>
      <c r="L19">
        <v>6</v>
      </c>
      <c r="M19">
        <v>3</v>
      </c>
      <c r="N19">
        <v>3</v>
      </c>
      <c r="O19">
        <v>3</v>
      </c>
      <c r="P19">
        <v>24.4</v>
      </c>
      <c r="Q19">
        <v>26</v>
      </c>
    </row>
    <row r="20" spans="1:29" s="10" customFormat="1" x14ac:dyDescent="0.2">
      <c r="A20" s="9"/>
    </row>
    <row r="22" spans="1:29" ht="16" x14ac:dyDescent="0.2">
      <c r="B22" s="7" t="s">
        <v>0</v>
      </c>
      <c r="C22" s="5">
        <v>54.1</v>
      </c>
      <c r="D22" s="7" t="s">
        <v>1</v>
      </c>
      <c r="E22" s="5">
        <v>53.78</v>
      </c>
      <c r="F22" s="7" t="s">
        <v>2</v>
      </c>
      <c r="G22" s="5">
        <v>0.38</v>
      </c>
      <c r="H22" s="7" t="s">
        <v>3</v>
      </c>
      <c r="I22" s="5">
        <v>0.63</v>
      </c>
      <c r="J22" s="5"/>
      <c r="K22" s="5"/>
      <c r="L22" s="5"/>
      <c r="M22" s="7" t="s">
        <v>4</v>
      </c>
      <c r="N22" s="5">
        <v>762.06</v>
      </c>
    </row>
    <row r="23" spans="1:29" ht="16" x14ac:dyDescent="0.2">
      <c r="B23" s="5"/>
      <c r="C23" s="5" t="s">
        <v>83</v>
      </c>
      <c r="D23" s="5"/>
      <c r="E23" s="5"/>
      <c r="F23" s="7" t="s">
        <v>6</v>
      </c>
      <c r="G23" s="5">
        <v>0.37</v>
      </c>
      <c r="H23" s="7" t="s">
        <v>7</v>
      </c>
      <c r="I23" s="5">
        <v>0.8</v>
      </c>
      <c r="J23" s="5"/>
      <c r="K23" s="5"/>
      <c r="L23" s="5"/>
      <c r="M23" s="5"/>
      <c r="N23" s="5"/>
      <c r="U23" s="15"/>
      <c r="V23" s="15" t="s">
        <v>8</v>
      </c>
      <c r="W23" s="15" t="s">
        <v>9</v>
      </c>
      <c r="X23" s="15" t="s">
        <v>10</v>
      </c>
      <c r="Y23" s="15" t="s">
        <v>11</v>
      </c>
      <c r="Z23" s="15" t="s">
        <v>12</v>
      </c>
      <c r="AA23" s="15" t="s">
        <v>13</v>
      </c>
      <c r="AB23" s="15" t="s">
        <v>14</v>
      </c>
      <c r="AC23" s="15" t="s">
        <v>15</v>
      </c>
    </row>
    <row r="24" spans="1:29" x14ac:dyDescent="0.2">
      <c r="B24" s="1" t="s">
        <v>39</v>
      </c>
      <c r="U24" t="s">
        <v>17</v>
      </c>
      <c r="V24">
        <v>0.74</v>
      </c>
      <c r="W24">
        <v>7.4</v>
      </c>
      <c r="X24">
        <v>37.21</v>
      </c>
      <c r="Y24">
        <v>133</v>
      </c>
      <c r="Z24">
        <v>15</v>
      </c>
      <c r="AA24">
        <v>6</v>
      </c>
      <c r="AB24">
        <v>5</v>
      </c>
      <c r="AC24">
        <v>1</v>
      </c>
    </row>
    <row r="25" spans="1:29" ht="16" x14ac:dyDescent="0.2">
      <c r="B25" s="4" t="s">
        <v>18</v>
      </c>
      <c r="C25" s="4" t="s">
        <v>19</v>
      </c>
      <c r="D25" s="4" t="s">
        <v>20</v>
      </c>
      <c r="E25" s="4" t="s">
        <v>21</v>
      </c>
      <c r="F25" s="4" t="s">
        <v>11</v>
      </c>
      <c r="G25" s="4" t="s">
        <v>22</v>
      </c>
      <c r="H25" s="4" t="s">
        <v>23</v>
      </c>
      <c r="I25" s="4" t="s">
        <v>24</v>
      </c>
      <c r="J25" s="4" t="s">
        <v>25</v>
      </c>
      <c r="K25" s="4" t="s">
        <v>26</v>
      </c>
      <c r="L25" s="4" t="s">
        <v>12</v>
      </c>
      <c r="M25" s="4" t="s">
        <v>27</v>
      </c>
      <c r="N25" s="4" t="s">
        <v>14</v>
      </c>
      <c r="O25" s="4" t="s">
        <v>15</v>
      </c>
      <c r="P25" s="4" t="s">
        <v>28</v>
      </c>
      <c r="Q25" s="4" t="s">
        <v>29</v>
      </c>
      <c r="R25" s="4" t="s">
        <v>30</v>
      </c>
    </row>
    <row r="26" spans="1:29" x14ac:dyDescent="0.2">
      <c r="A26" t="s">
        <v>31</v>
      </c>
      <c r="B26">
        <v>0</v>
      </c>
      <c r="D26">
        <v>36.86</v>
      </c>
      <c r="E26">
        <v>35.700000000000003</v>
      </c>
      <c r="F26">
        <v>60</v>
      </c>
      <c r="G26">
        <v>31.5</v>
      </c>
      <c r="H26">
        <v>31.5</v>
      </c>
      <c r="I26">
        <v>29.85</v>
      </c>
      <c r="J26">
        <v>30.95</v>
      </c>
      <c r="K26">
        <f>0.3*(G26+H26)+0.2*(I26+J26)</f>
        <v>31.06</v>
      </c>
      <c r="L26">
        <v>6</v>
      </c>
      <c r="M26">
        <v>4</v>
      </c>
      <c r="N26">
        <v>2</v>
      </c>
      <c r="O26">
        <v>2</v>
      </c>
      <c r="P26">
        <v>22.1</v>
      </c>
      <c r="Q26">
        <v>22</v>
      </c>
    </row>
    <row r="27" spans="1:29" x14ac:dyDescent="0.2">
      <c r="A27" s="30" t="s">
        <v>32</v>
      </c>
      <c r="B27">
        <v>5</v>
      </c>
      <c r="C27">
        <v>0</v>
      </c>
      <c r="D27">
        <v>36.69</v>
      </c>
      <c r="E27">
        <v>35.799999999999997</v>
      </c>
      <c r="F27">
        <v>59</v>
      </c>
      <c r="G27">
        <v>33.450000000000003</v>
      </c>
      <c r="H27">
        <v>33.700000000000003</v>
      </c>
      <c r="I27">
        <v>32.85</v>
      </c>
      <c r="J27">
        <v>33.5</v>
      </c>
      <c r="K27">
        <f>0.3*(G27+H27)+0.2*(I27+J27)</f>
        <v>33.414999999999999</v>
      </c>
      <c r="L27" s="2"/>
      <c r="M27" s="2"/>
      <c r="N27" s="2"/>
      <c r="O27" s="2"/>
      <c r="P27">
        <v>35.4</v>
      </c>
      <c r="Q27">
        <v>51</v>
      </c>
      <c r="R27">
        <v>29.1</v>
      </c>
    </row>
    <row r="28" spans="1:29" x14ac:dyDescent="0.2">
      <c r="A28" s="30"/>
      <c r="B28">
        <v>10</v>
      </c>
      <c r="C28">
        <v>0</v>
      </c>
      <c r="D28">
        <v>36.64</v>
      </c>
      <c r="E28">
        <v>36.299999999999997</v>
      </c>
      <c r="F28">
        <v>62</v>
      </c>
      <c r="G28">
        <v>34.1</v>
      </c>
      <c r="H28">
        <v>34.35</v>
      </c>
      <c r="I28">
        <v>33.700000000000003</v>
      </c>
      <c r="J28">
        <v>33.700000000000003</v>
      </c>
      <c r="K28">
        <f t="shared" ref="K28:K40" si="2">0.3*(G28+H28)+0.2*(I28+J28)</f>
        <v>34.015000000000001</v>
      </c>
      <c r="L28">
        <v>6</v>
      </c>
      <c r="M28">
        <v>4</v>
      </c>
      <c r="N28">
        <v>2</v>
      </c>
      <c r="O28">
        <v>1</v>
      </c>
      <c r="P28">
        <v>35</v>
      </c>
      <c r="Q28">
        <v>49</v>
      </c>
      <c r="R28">
        <v>28.6</v>
      </c>
    </row>
    <row r="29" spans="1:29" x14ac:dyDescent="0.2">
      <c r="A29" s="30"/>
      <c r="B29">
        <v>15</v>
      </c>
      <c r="C29">
        <v>0</v>
      </c>
      <c r="D29">
        <v>36.5</v>
      </c>
      <c r="E29">
        <v>36.200000000000003</v>
      </c>
      <c r="F29">
        <v>55</v>
      </c>
      <c r="G29">
        <v>34.450000000000003</v>
      </c>
      <c r="H29">
        <v>34.5</v>
      </c>
      <c r="I29">
        <v>34.200000000000003</v>
      </c>
      <c r="J29">
        <v>34</v>
      </c>
      <c r="K29">
        <f t="shared" si="2"/>
        <v>34.325000000000003</v>
      </c>
      <c r="L29" s="2"/>
      <c r="M29" s="2"/>
      <c r="N29" s="2"/>
      <c r="O29" s="2"/>
      <c r="P29">
        <v>35</v>
      </c>
      <c r="Q29">
        <v>50.3</v>
      </c>
      <c r="R29">
        <v>28.9</v>
      </c>
      <c r="U29" s="3" t="s">
        <v>41</v>
      </c>
      <c r="V29" s="3" t="s">
        <v>42</v>
      </c>
    </row>
    <row r="30" spans="1:29" x14ac:dyDescent="0.2">
      <c r="A30" s="30"/>
      <c r="B30">
        <v>20</v>
      </c>
      <c r="C30">
        <v>0</v>
      </c>
      <c r="D30">
        <v>36.42</v>
      </c>
      <c r="E30">
        <v>36.5</v>
      </c>
      <c r="F30">
        <v>58</v>
      </c>
      <c r="G30">
        <v>34.85</v>
      </c>
      <c r="H30">
        <v>34.9</v>
      </c>
      <c r="I30">
        <v>34.700000000000003</v>
      </c>
      <c r="J30">
        <v>34.25</v>
      </c>
      <c r="K30">
        <f t="shared" si="2"/>
        <v>34.715000000000003</v>
      </c>
      <c r="L30">
        <v>6</v>
      </c>
      <c r="M30">
        <v>4</v>
      </c>
      <c r="N30">
        <v>2</v>
      </c>
      <c r="O30">
        <v>1</v>
      </c>
      <c r="P30">
        <v>35.4</v>
      </c>
      <c r="Q30">
        <v>51.1</v>
      </c>
      <c r="R30">
        <v>29.4</v>
      </c>
      <c r="U30">
        <v>10</v>
      </c>
      <c r="V30">
        <v>1</v>
      </c>
    </row>
    <row r="31" spans="1:29" x14ac:dyDescent="0.2">
      <c r="A31" s="30"/>
      <c r="B31">
        <v>25</v>
      </c>
      <c r="C31">
        <v>0</v>
      </c>
      <c r="D31">
        <v>36.32</v>
      </c>
      <c r="E31">
        <v>36.299999999999997</v>
      </c>
      <c r="F31">
        <v>55</v>
      </c>
      <c r="G31">
        <v>35.1</v>
      </c>
      <c r="H31">
        <v>35.049999999999997</v>
      </c>
      <c r="I31">
        <v>34.799999999999997</v>
      </c>
      <c r="J31">
        <v>34.25</v>
      </c>
      <c r="K31">
        <f t="shared" si="2"/>
        <v>34.855000000000004</v>
      </c>
      <c r="L31" s="2"/>
      <c r="M31" s="2"/>
      <c r="N31" s="2"/>
      <c r="O31" s="2"/>
      <c r="P31">
        <v>35.5</v>
      </c>
      <c r="Q31">
        <v>51.1</v>
      </c>
      <c r="R31">
        <v>29.4</v>
      </c>
      <c r="U31">
        <v>20</v>
      </c>
      <c r="V31">
        <v>2</v>
      </c>
    </row>
    <row r="32" spans="1:29" x14ac:dyDescent="0.2">
      <c r="A32" s="30"/>
      <c r="B32">
        <v>30</v>
      </c>
      <c r="C32">
        <v>0</v>
      </c>
      <c r="D32">
        <v>36.229999999999997</v>
      </c>
      <c r="E32">
        <v>36.200000000000003</v>
      </c>
      <c r="F32">
        <v>54</v>
      </c>
      <c r="G32">
        <v>35</v>
      </c>
      <c r="H32">
        <v>34.9</v>
      </c>
      <c r="I32">
        <v>34.85</v>
      </c>
      <c r="J32">
        <v>34.200000000000003</v>
      </c>
      <c r="K32">
        <f t="shared" si="2"/>
        <v>34.78</v>
      </c>
      <c r="L32">
        <v>6</v>
      </c>
      <c r="M32">
        <v>4</v>
      </c>
      <c r="N32">
        <v>2</v>
      </c>
      <c r="O32">
        <v>1</v>
      </c>
      <c r="P32">
        <v>35.1</v>
      </c>
      <c r="Q32">
        <v>48.4</v>
      </c>
      <c r="R32">
        <v>28.6</v>
      </c>
      <c r="U32">
        <v>30</v>
      </c>
      <c r="V32">
        <v>3</v>
      </c>
    </row>
    <row r="33" spans="1:29" x14ac:dyDescent="0.2">
      <c r="A33" s="6" t="s">
        <v>33</v>
      </c>
      <c r="D33">
        <v>36.19</v>
      </c>
      <c r="E33">
        <v>35.9</v>
      </c>
      <c r="F33">
        <v>53</v>
      </c>
      <c r="G33">
        <v>35.25</v>
      </c>
      <c r="H33">
        <v>35.049999999999997</v>
      </c>
      <c r="I33">
        <v>35.6</v>
      </c>
      <c r="J33">
        <v>34.6</v>
      </c>
      <c r="K33">
        <f t="shared" si="2"/>
        <v>35.130000000000003</v>
      </c>
      <c r="L33">
        <v>6</v>
      </c>
      <c r="M33">
        <v>4</v>
      </c>
      <c r="N33">
        <v>2</v>
      </c>
      <c r="O33">
        <v>1</v>
      </c>
      <c r="P33">
        <v>35.1</v>
      </c>
      <c r="Q33">
        <v>49.6</v>
      </c>
      <c r="R33">
        <v>28.7</v>
      </c>
      <c r="U33">
        <v>40</v>
      </c>
      <c r="V33">
        <v>4</v>
      </c>
    </row>
    <row r="34" spans="1:29" x14ac:dyDescent="0.2">
      <c r="A34" s="30" t="s">
        <v>34</v>
      </c>
      <c r="B34">
        <v>5</v>
      </c>
      <c r="C34">
        <v>75</v>
      </c>
      <c r="D34">
        <v>36.130000000000003</v>
      </c>
      <c r="E34">
        <v>36</v>
      </c>
      <c r="F34">
        <v>87</v>
      </c>
      <c r="G34">
        <v>35.4</v>
      </c>
      <c r="H34">
        <v>35.25</v>
      </c>
      <c r="I34">
        <v>35.6</v>
      </c>
      <c r="J34">
        <v>35.35</v>
      </c>
      <c r="K34">
        <f t="shared" si="2"/>
        <v>35.385000000000005</v>
      </c>
      <c r="L34" s="2"/>
      <c r="M34" s="2"/>
      <c r="N34" s="2"/>
      <c r="O34" s="2"/>
      <c r="P34">
        <v>35.1</v>
      </c>
      <c r="Q34">
        <v>49.4</v>
      </c>
      <c r="R34">
        <v>28.7</v>
      </c>
      <c r="U34">
        <v>50</v>
      </c>
      <c r="V34">
        <v>4</v>
      </c>
    </row>
    <row r="35" spans="1:29" x14ac:dyDescent="0.2">
      <c r="A35" s="30"/>
      <c r="B35">
        <v>10</v>
      </c>
      <c r="C35">
        <v>75</v>
      </c>
      <c r="D35">
        <v>36.22</v>
      </c>
      <c r="E35">
        <v>36.5</v>
      </c>
      <c r="F35">
        <v>86</v>
      </c>
      <c r="G35">
        <v>35.6</v>
      </c>
      <c r="H35">
        <v>35.25</v>
      </c>
      <c r="I35">
        <v>35.950000000000003</v>
      </c>
      <c r="J35">
        <v>35.6</v>
      </c>
      <c r="K35">
        <f t="shared" si="2"/>
        <v>35.564999999999998</v>
      </c>
      <c r="L35">
        <v>12</v>
      </c>
      <c r="M35">
        <v>5</v>
      </c>
      <c r="N35">
        <v>3</v>
      </c>
      <c r="O35">
        <v>1</v>
      </c>
      <c r="P35">
        <v>35.4</v>
      </c>
      <c r="Q35">
        <v>51</v>
      </c>
      <c r="R35">
        <v>29.4</v>
      </c>
      <c r="U35">
        <v>60</v>
      </c>
      <c r="V35">
        <v>5</v>
      </c>
    </row>
    <row r="36" spans="1:29" x14ac:dyDescent="0.2">
      <c r="A36" s="30"/>
      <c r="B36">
        <v>15</v>
      </c>
      <c r="C36">
        <v>75</v>
      </c>
      <c r="D36">
        <v>36.380000000000003</v>
      </c>
      <c r="E36">
        <v>36.6</v>
      </c>
      <c r="F36">
        <v>93</v>
      </c>
      <c r="G36">
        <v>35.9</v>
      </c>
      <c r="H36">
        <v>35.35</v>
      </c>
      <c r="I36">
        <v>36.299999999999997</v>
      </c>
      <c r="J36">
        <v>36.25</v>
      </c>
      <c r="K36">
        <f t="shared" si="2"/>
        <v>35.884999999999998</v>
      </c>
      <c r="L36" s="2"/>
      <c r="M36" s="2"/>
      <c r="N36" s="2"/>
      <c r="O36" s="2"/>
      <c r="P36">
        <v>35.799999999999997</v>
      </c>
      <c r="Q36">
        <v>51.4</v>
      </c>
      <c r="R36">
        <v>29.9</v>
      </c>
      <c r="U36" t="s">
        <v>43</v>
      </c>
      <c r="V36">
        <f>AVERAGE(V30:V35)</f>
        <v>3.1666666666666665</v>
      </c>
    </row>
    <row r="37" spans="1:29" x14ac:dyDescent="0.2">
      <c r="A37" s="30"/>
      <c r="B37">
        <v>20</v>
      </c>
      <c r="C37">
        <v>75</v>
      </c>
      <c r="D37">
        <v>36.590000000000003</v>
      </c>
      <c r="E37">
        <v>36.799999999999997</v>
      </c>
      <c r="F37">
        <v>91</v>
      </c>
      <c r="G37">
        <v>36.299999999999997</v>
      </c>
      <c r="H37">
        <v>35.4</v>
      </c>
      <c r="I37">
        <v>36.5</v>
      </c>
      <c r="J37">
        <v>36.4</v>
      </c>
      <c r="K37">
        <f t="shared" si="2"/>
        <v>36.089999999999996</v>
      </c>
      <c r="L37">
        <v>13</v>
      </c>
      <c r="M37">
        <v>5.5</v>
      </c>
      <c r="N37">
        <v>4</v>
      </c>
      <c r="O37">
        <v>1</v>
      </c>
      <c r="P37">
        <v>36.200000000000003</v>
      </c>
      <c r="Q37">
        <v>51.5</v>
      </c>
      <c r="R37">
        <v>30.2</v>
      </c>
      <c r="S37" t="s">
        <v>35</v>
      </c>
      <c r="T37">
        <f>R27:R39</f>
        <v>30.2</v>
      </c>
    </row>
    <row r="38" spans="1:29" x14ac:dyDescent="0.2">
      <c r="A38" s="30"/>
      <c r="B38">
        <v>25</v>
      </c>
      <c r="C38">
        <v>75</v>
      </c>
      <c r="D38">
        <v>36.78</v>
      </c>
      <c r="E38">
        <v>36.799999999999997</v>
      </c>
      <c r="F38">
        <v>93</v>
      </c>
      <c r="G38">
        <v>36.5</v>
      </c>
      <c r="H38">
        <v>35.35</v>
      </c>
      <c r="I38">
        <v>36.549999999999997</v>
      </c>
      <c r="J38">
        <v>36.35</v>
      </c>
      <c r="K38">
        <f>0.3*(G38+H38)+0.2*(I38+J38)</f>
        <v>36.134999999999998</v>
      </c>
      <c r="L38" s="2"/>
      <c r="M38" s="2"/>
      <c r="N38" s="2"/>
      <c r="O38" s="2"/>
      <c r="P38">
        <v>36.200000000000003</v>
      </c>
      <c r="Q38">
        <v>50.7</v>
      </c>
      <c r="R38">
        <v>29.9</v>
      </c>
      <c r="S38" t="s">
        <v>36</v>
      </c>
      <c r="T38">
        <f>AVERAGE(Q27:Q39)</f>
        <v>50.46153846153846</v>
      </c>
    </row>
    <row r="39" spans="1:29" x14ac:dyDescent="0.2">
      <c r="A39" s="30"/>
      <c r="B39">
        <v>30</v>
      </c>
      <c r="C39">
        <v>75</v>
      </c>
      <c r="D39">
        <v>36.96</v>
      </c>
      <c r="E39">
        <v>36.799999999999997</v>
      </c>
      <c r="F39">
        <v>88</v>
      </c>
      <c r="G39">
        <v>36.700000000000003</v>
      </c>
      <c r="H39">
        <v>35.35</v>
      </c>
      <c r="I39">
        <v>36.65</v>
      </c>
      <c r="J39">
        <v>36.35</v>
      </c>
      <c r="K39">
        <f t="shared" si="2"/>
        <v>36.215000000000003</v>
      </c>
      <c r="L39">
        <v>13</v>
      </c>
      <c r="M39">
        <v>6</v>
      </c>
      <c r="N39">
        <v>5</v>
      </c>
      <c r="O39">
        <v>1</v>
      </c>
      <c r="P39">
        <v>36.200000000000003</v>
      </c>
      <c r="Q39">
        <v>51.5</v>
      </c>
      <c r="R39">
        <v>30.1</v>
      </c>
      <c r="S39" t="s">
        <v>37</v>
      </c>
      <c r="T39">
        <f>AVERAGE(P27:P39)</f>
        <v>35.492307692307691</v>
      </c>
    </row>
    <row r="40" spans="1:29" x14ac:dyDescent="0.2">
      <c r="A40" s="19" t="s">
        <v>33</v>
      </c>
      <c r="D40">
        <v>37.31</v>
      </c>
      <c r="E40">
        <v>36.4</v>
      </c>
      <c r="F40">
        <v>71</v>
      </c>
      <c r="G40">
        <v>33.9</v>
      </c>
      <c r="H40">
        <v>32.799999999999997</v>
      </c>
      <c r="I40">
        <v>33.35</v>
      </c>
      <c r="J40">
        <v>33.1</v>
      </c>
      <c r="K40">
        <f t="shared" si="2"/>
        <v>33.299999999999997</v>
      </c>
      <c r="L40">
        <v>6</v>
      </c>
      <c r="M40">
        <v>3</v>
      </c>
      <c r="N40">
        <v>4</v>
      </c>
      <c r="O40">
        <v>1</v>
      </c>
      <c r="P40">
        <v>22.5</v>
      </c>
      <c r="Q40">
        <v>25</v>
      </c>
    </row>
    <row r="41" spans="1:29" s="10" customFormat="1" x14ac:dyDescent="0.2">
      <c r="A41" s="11"/>
    </row>
    <row r="43" spans="1:29" ht="16" x14ac:dyDescent="0.2">
      <c r="B43" s="7" t="s">
        <v>0</v>
      </c>
      <c r="C43" s="5">
        <v>54.4</v>
      </c>
      <c r="D43" s="7" t="s">
        <v>1</v>
      </c>
      <c r="E43" s="5">
        <v>53.93</v>
      </c>
      <c r="F43" s="7" t="s">
        <v>2</v>
      </c>
      <c r="G43" s="5">
        <v>0.37</v>
      </c>
      <c r="H43" s="7" t="s">
        <v>3</v>
      </c>
      <c r="I43" s="5">
        <v>0.74</v>
      </c>
      <c r="J43" s="5"/>
      <c r="K43" s="5"/>
      <c r="L43" s="5"/>
      <c r="M43" s="8" t="s">
        <v>4</v>
      </c>
      <c r="N43" s="5">
        <v>747.06</v>
      </c>
    </row>
    <row r="44" spans="1:29" ht="16" x14ac:dyDescent="0.2">
      <c r="B44" s="5"/>
      <c r="C44" s="5"/>
      <c r="D44" s="5"/>
      <c r="E44" s="5"/>
      <c r="F44" s="7" t="s">
        <v>6</v>
      </c>
      <c r="G44" s="5">
        <v>0.37</v>
      </c>
      <c r="H44" s="7" t="s">
        <v>7</v>
      </c>
      <c r="I44" s="5">
        <v>0.86</v>
      </c>
      <c r="J44" s="5"/>
      <c r="K44" s="5"/>
      <c r="L44" s="5"/>
      <c r="M44" s="5"/>
      <c r="N44" s="5"/>
      <c r="U44" s="15"/>
      <c r="V44" s="15" t="s">
        <v>8</v>
      </c>
      <c r="W44" s="15" t="s">
        <v>9</v>
      </c>
      <c r="X44" s="15" t="s">
        <v>10</v>
      </c>
      <c r="Y44" s="15" t="s">
        <v>11</v>
      </c>
      <c r="Z44" s="15" t="s">
        <v>12</v>
      </c>
      <c r="AA44" s="15" t="s">
        <v>13</v>
      </c>
      <c r="AB44" s="15" t="s">
        <v>14</v>
      </c>
      <c r="AC44" s="15" t="s">
        <v>15</v>
      </c>
    </row>
    <row r="45" spans="1:29" x14ac:dyDescent="0.2">
      <c r="B45" s="1" t="s">
        <v>46</v>
      </c>
      <c r="U45" t="s">
        <v>17</v>
      </c>
      <c r="V45">
        <v>0.69</v>
      </c>
      <c r="W45">
        <v>7.1</v>
      </c>
      <c r="X45">
        <v>37.520000000000003</v>
      </c>
      <c r="Y45">
        <v>136</v>
      </c>
      <c r="Z45">
        <v>16</v>
      </c>
      <c r="AA45">
        <v>6.5</v>
      </c>
      <c r="AB45">
        <v>5</v>
      </c>
      <c r="AC45">
        <v>1</v>
      </c>
    </row>
    <row r="46" spans="1:29" ht="16" x14ac:dyDescent="0.2">
      <c r="B46" s="4" t="s">
        <v>18</v>
      </c>
      <c r="C46" s="4" t="s">
        <v>19</v>
      </c>
      <c r="D46" s="4" t="s">
        <v>20</v>
      </c>
      <c r="E46" s="4" t="s">
        <v>21</v>
      </c>
      <c r="F46" s="4" t="s">
        <v>11</v>
      </c>
      <c r="G46" s="4" t="s">
        <v>22</v>
      </c>
      <c r="H46" s="4" t="s">
        <v>23</v>
      </c>
      <c r="I46" s="4" t="s">
        <v>24</v>
      </c>
      <c r="J46" s="4" t="s">
        <v>25</v>
      </c>
      <c r="K46" s="4" t="s">
        <v>26</v>
      </c>
      <c r="L46" s="4" t="s">
        <v>12</v>
      </c>
      <c r="M46" s="4" t="s">
        <v>27</v>
      </c>
      <c r="N46" s="4" t="s">
        <v>14</v>
      </c>
      <c r="O46" s="4" t="s">
        <v>15</v>
      </c>
      <c r="P46" s="4" t="s">
        <v>28</v>
      </c>
      <c r="Q46" s="4" t="s">
        <v>29</v>
      </c>
      <c r="R46" s="4" t="s">
        <v>30</v>
      </c>
    </row>
    <row r="47" spans="1:29" x14ac:dyDescent="0.2">
      <c r="A47" t="s">
        <v>31</v>
      </c>
      <c r="B47">
        <v>0</v>
      </c>
      <c r="D47">
        <v>36.799999999999997</v>
      </c>
      <c r="E47">
        <v>35.799999999999997</v>
      </c>
      <c r="F47">
        <v>58</v>
      </c>
      <c r="G47">
        <v>32.9</v>
      </c>
      <c r="H47">
        <v>32.799999999999997</v>
      </c>
      <c r="I47">
        <v>31.65</v>
      </c>
      <c r="J47">
        <v>31.75</v>
      </c>
      <c r="K47">
        <f>0.3*(G47+H47)+0.2*(I47+J47)</f>
        <v>32.39</v>
      </c>
      <c r="L47">
        <v>6</v>
      </c>
      <c r="M47">
        <v>4</v>
      </c>
      <c r="N47">
        <v>2</v>
      </c>
      <c r="O47">
        <v>1</v>
      </c>
      <c r="P47">
        <v>24.9</v>
      </c>
      <c r="Q47">
        <v>24</v>
      </c>
    </row>
    <row r="48" spans="1:29" x14ac:dyDescent="0.2">
      <c r="A48" s="30" t="s">
        <v>32</v>
      </c>
      <c r="B48">
        <v>5</v>
      </c>
      <c r="C48">
        <v>0</v>
      </c>
      <c r="D48">
        <v>36.82</v>
      </c>
      <c r="E48">
        <v>36</v>
      </c>
      <c r="F48">
        <v>62</v>
      </c>
      <c r="G48">
        <v>34</v>
      </c>
      <c r="H48">
        <v>34.1</v>
      </c>
      <c r="I48">
        <v>33</v>
      </c>
      <c r="J48">
        <v>33.65</v>
      </c>
      <c r="K48">
        <f>0.3*(G48+H48)+0.2*(I48+J48)</f>
        <v>33.76</v>
      </c>
      <c r="L48" s="2"/>
      <c r="M48" s="2"/>
      <c r="N48" s="2"/>
      <c r="O48" s="2"/>
      <c r="P48">
        <v>35.5</v>
      </c>
      <c r="Q48">
        <v>50.9</v>
      </c>
      <c r="R48">
        <v>29.4</v>
      </c>
    </row>
    <row r="49" spans="1:22" x14ac:dyDescent="0.2">
      <c r="A49" s="30"/>
      <c r="B49">
        <v>10</v>
      </c>
      <c r="C49">
        <v>0</v>
      </c>
      <c r="D49">
        <v>36.799999999999997</v>
      </c>
      <c r="E49">
        <v>36.4</v>
      </c>
      <c r="F49">
        <v>55</v>
      </c>
      <c r="G49">
        <v>34.549999999999997</v>
      </c>
      <c r="H49">
        <v>34.700000000000003</v>
      </c>
      <c r="I49">
        <v>33.700000000000003</v>
      </c>
      <c r="J49">
        <v>34.049999999999997</v>
      </c>
      <c r="K49">
        <f t="shared" ref="K49:K61" si="3">0.3*(G49+H49)+0.2*(I49+J49)</f>
        <v>34.325000000000003</v>
      </c>
      <c r="L49">
        <v>6</v>
      </c>
      <c r="M49">
        <v>4</v>
      </c>
      <c r="N49">
        <v>2</v>
      </c>
      <c r="O49">
        <v>1</v>
      </c>
      <c r="P49">
        <v>35.6</v>
      </c>
      <c r="Q49">
        <v>52.2</v>
      </c>
      <c r="R49">
        <v>29.6</v>
      </c>
    </row>
    <row r="50" spans="1:22" x14ac:dyDescent="0.2">
      <c r="A50" s="30"/>
      <c r="B50">
        <v>15</v>
      </c>
      <c r="C50">
        <v>0</v>
      </c>
      <c r="D50">
        <v>36.79</v>
      </c>
      <c r="E50">
        <v>36.5</v>
      </c>
      <c r="F50">
        <v>57</v>
      </c>
      <c r="G50">
        <v>34.799999999999997</v>
      </c>
      <c r="H50">
        <v>35</v>
      </c>
      <c r="I50">
        <v>34.15</v>
      </c>
      <c r="J50">
        <v>34.25</v>
      </c>
      <c r="K50">
        <f t="shared" si="3"/>
        <v>34.619999999999997</v>
      </c>
      <c r="L50" s="2"/>
      <c r="M50" s="2"/>
      <c r="N50" s="2"/>
      <c r="O50" s="2"/>
      <c r="P50">
        <v>35.6</v>
      </c>
      <c r="Q50">
        <v>52</v>
      </c>
      <c r="R50">
        <v>29.6</v>
      </c>
      <c r="U50" s="15" t="s">
        <v>47</v>
      </c>
      <c r="V50" s="15" t="s">
        <v>48</v>
      </c>
    </row>
    <row r="51" spans="1:22" x14ac:dyDescent="0.2">
      <c r="A51" s="30"/>
      <c r="B51">
        <v>20</v>
      </c>
      <c r="C51">
        <v>0</v>
      </c>
      <c r="D51">
        <v>36.78</v>
      </c>
      <c r="E51">
        <v>36.5</v>
      </c>
      <c r="F51">
        <v>57</v>
      </c>
      <c r="G51">
        <v>34.85</v>
      </c>
      <c r="H51">
        <v>35.049999999999997</v>
      </c>
      <c r="I51">
        <v>34.25</v>
      </c>
      <c r="J51">
        <v>34.1</v>
      </c>
      <c r="K51">
        <f t="shared" si="3"/>
        <v>34.64</v>
      </c>
      <c r="L51">
        <v>6</v>
      </c>
      <c r="M51">
        <v>4.5</v>
      </c>
      <c r="N51">
        <v>2</v>
      </c>
      <c r="O51">
        <v>1</v>
      </c>
      <c r="P51">
        <v>35.4</v>
      </c>
      <c r="Q51">
        <v>50.3</v>
      </c>
      <c r="R51">
        <v>29.2</v>
      </c>
      <c r="U51">
        <v>10</v>
      </c>
      <c r="V51">
        <v>42</v>
      </c>
    </row>
    <row r="52" spans="1:22" x14ac:dyDescent="0.2">
      <c r="A52" s="30"/>
      <c r="B52">
        <v>25</v>
      </c>
      <c r="C52">
        <v>0</v>
      </c>
      <c r="D52">
        <v>36.79</v>
      </c>
      <c r="E52">
        <v>36.5</v>
      </c>
      <c r="F52">
        <v>60</v>
      </c>
      <c r="G52">
        <v>35.200000000000003</v>
      </c>
      <c r="H52">
        <v>35.200000000000003</v>
      </c>
      <c r="I52">
        <v>34.5</v>
      </c>
      <c r="J52">
        <v>34.25</v>
      </c>
      <c r="K52">
        <f t="shared" si="3"/>
        <v>34.870000000000005</v>
      </c>
      <c r="L52" s="2"/>
      <c r="M52" s="2"/>
      <c r="N52" s="2"/>
      <c r="O52" s="2"/>
      <c r="P52">
        <v>35.4</v>
      </c>
      <c r="Q52">
        <v>50.8</v>
      </c>
      <c r="R52">
        <v>29.3</v>
      </c>
      <c r="U52">
        <v>20</v>
      </c>
      <c r="V52">
        <v>38</v>
      </c>
    </row>
    <row r="53" spans="1:22" x14ac:dyDescent="0.2">
      <c r="A53" s="30"/>
      <c r="B53">
        <v>30</v>
      </c>
      <c r="C53">
        <v>0</v>
      </c>
      <c r="D53">
        <v>36.89</v>
      </c>
      <c r="E53">
        <v>36.5</v>
      </c>
      <c r="F53">
        <v>60</v>
      </c>
      <c r="G53">
        <v>35.5</v>
      </c>
      <c r="H53">
        <v>35.4</v>
      </c>
      <c r="I53">
        <v>34.75</v>
      </c>
      <c r="J53">
        <v>34.35</v>
      </c>
      <c r="K53">
        <f t="shared" si="3"/>
        <v>35.090000000000003</v>
      </c>
      <c r="L53">
        <v>6</v>
      </c>
      <c r="M53">
        <v>5</v>
      </c>
      <c r="N53">
        <v>3</v>
      </c>
      <c r="O53">
        <v>1</v>
      </c>
      <c r="P53">
        <v>35.6</v>
      </c>
      <c r="Q53">
        <v>51.5</v>
      </c>
      <c r="R53">
        <v>29.6</v>
      </c>
      <c r="U53">
        <v>30</v>
      </c>
      <c r="V53">
        <v>38</v>
      </c>
    </row>
    <row r="54" spans="1:22" x14ac:dyDescent="0.2">
      <c r="A54" s="6" t="s">
        <v>33</v>
      </c>
      <c r="D54">
        <v>36.83</v>
      </c>
      <c r="E54">
        <v>36.6</v>
      </c>
      <c r="F54">
        <v>64</v>
      </c>
      <c r="G54">
        <v>35.65</v>
      </c>
      <c r="H54">
        <v>35.299999999999997</v>
      </c>
      <c r="I54">
        <v>34.75</v>
      </c>
      <c r="J54">
        <v>34.450000000000003</v>
      </c>
      <c r="K54">
        <f t="shared" si="3"/>
        <v>35.125</v>
      </c>
      <c r="L54">
        <v>6</v>
      </c>
      <c r="M54">
        <v>5</v>
      </c>
      <c r="N54">
        <v>3</v>
      </c>
      <c r="O54">
        <v>1</v>
      </c>
      <c r="U54">
        <v>40</v>
      </c>
      <c r="V54">
        <v>37</v>
      </c>
    </row>
    <row r="55" spans="1:22" x14ac:dyDescent="0.2">
      <c r="A55" s="30" t="s">
        <v>34</v>
      </c>
      <c r="B55">
        <v>5</v>
      </c>
      <c r="C55">
        <v>75</v>
      </c>
      <c r="D55">
        <v>36.880000000000003</v>
      </c>
      <c r="E55">
        <v>36.700000000000003</v>
      </c>
      <c r="F55">
        <v>93</v>
      </c>
      <c r="G55">
        <v>35.700000000000003</v>
      </c>
      <c r="H55">
        <v>35.15</v>
      </c>
      <c r="I55">
        <v>34.9</v>
      </c>
      <c r="J55">
        <v>34.799999999999997</v>
      </c>
      <c r="K55">
        <f>0.3*(G55+H55)+0.2*(I55+J55)</f>
        <v>35.194999999999993</v>
      </c>
      <c r="L55" s="2"/>
      <c r="M55" s="2"/>
      <c r="N55" s="2"/>
      <c r="O55" s="2"/>
      <c r="P55">
        <v>35.6</v>
      </c>
      <c r="Q55">
        <v>50.4</v>
      </c>
      <c r="R55">
        <v>29.4</v>
      </c>
      <c r="U55">
        <v>50</v>
      </c>
      <c r="V55">
        <v>35</v>
      </c>
    </row>
    <row r="56" spans="1:22" x14ac:dyDescent="0.2">
      <c r="A56" s="30"/>
      <c r="B56">
        <v>10</v>
      </c>
      <c r="C56">
        <v>75</v>
      </c>
      <c r="D56">
        <v>36.9</v>
      </c>
      <c r="E56">
        <v>36.700000000000003</v>
      </c>
      <c r="F56">
        <v>94</v>
      </c>
      <c r="G56">
        <v>36.049999999999997</v>
      </c>
      <c r="H56">
        <v>35.299999999999997</v>
      </c>
      <c r="I56">
        <v>35.549999999999997</v>
      </c>
      <c r="J56">
        <v>35.9</v>
      </c>
      <c r="K56">
        <f t="shared" si="3"/>
        <v>35.694999999999993</v>
      </c>
      <c r="L56">
        <v>11</v>
      </c>
      <c r="M56">
        <v>5</v>
      </c>
      <c r="N56">
        <v>3</v>
      </c>
      <c r="O56">
        <v>1</v>
      </c>
      <c r="P56">
        <v>35.6</v>
      </c>
      <c r="Q56">
        <v>51.5</v>
      </c>
      <c r="R56">
        <v>29.6</v>
      </c>
      <c r="U56">
        <v>60</v>
      </c>
      <c r="V56">
        <v>35</v>
      </c>
    </row>
    <row r="57" spans="1:22" x14ac:dyDescent="0.2">
      <c r="A57" s="30"/>
      <c r="B57">
        <v>15</v>
      </c>
      <c r="C57">
        <v>75</v>
      </c>
      <c r="D57">
        <v>37</v>
      </c>
      <c r="E57">
        <v>36.700000000000003</v>
      </c>
      <c r="F57">
        <v>97</v>
      </c>
      <c r="G57">
        <v>36.4</v>
      </c>
      <c r="H57">
        <v>35.4</v>
      </c>
      <c r="I57">
        <v>36</v>
      </c>
      <c r="J57">
        <v>36.200000000000003</v>
      </c>
      <c r="K57">
        <f t="shared" si="3"/>
        <v>35.980000000000004</v>
      </c>
      <c r="L57" s="2"/>
      <c r="M57" s="2"/>
      <c r="N57" s="2"/>
      <c r="O57" s="2"/>
      <c r="P57">
        <v>35.6</v>
      </c>
      <c r="Q57">
        <v>51.9</v>
      </c>
      <c r="R57">
        <v>29.6</v>
      </c>
      <c r="U57" t="s">
        <v>43</v>
      </c>
      <c r="V57">
        <f>AVERAGE(V51:V56)</f>
        <v>37.5</v>
      </c>
    </row>
    <row r="58" spans="1:22" x14ac:dyDescent="0.2">
      <c r="A58" s="30"/>
      <c r="B58">
        <v>20</v>
      </c>
      <c r="C58">
        <v>75</v>
      </c>
      <c r="D58">
        <v>37.090000000000003</v>
      </c>
      <c r="E58">
        <v>36.799999999999997</v>
      </c>
      <c r="F58">
        <v>97</v>
      </c>
      <c r="G58">
        <v>36.6</v>
      </c>
      <c r="H58">
        <v>35.5</v>
      </c>
      <c r="I58">
        <v>36.200000000000003</v>
      </c>
      <c r="J58">
        <v>36.200000000000003</v>
      </c>
      <c r="K58">
        <f t="shared" si="3"/>
        <v>36.11</v>
      </c>
      <c r="L58">
        <v>13</v>
      </c>
      <c r="M58">
        <v>6</v>
      </c>
      <c r="N58">
        <v>4</v>
      </c>
      <c r="O58">
        <v>1</v>
      </c>
      <c r="P58">
        <v>35.6</v>
      </c>
      <c r="Q58">
        <v>51.5</v>
      </c>
      <c r="R58">
        <v>29.6</v>
      </c>
      <c r="S58" t="s">
        <v>35</v>
      </c>
      <c r="T58">
        <f>R48:R60</f>
        <v>29.6</v>
      </c>
    </row>
    <row r="59" spans="1:22" x14ac:dyDescent="0.2">
      <c r="A59" s="30"/>
      <c r="B59">
        <v>25</v>
      </c>
      <c r="C59">
        <v>75</v>
      </c>
      <c r="D59">
        <v>37.22</v>
      </c>
      <c r="E59">
        <v>36.799999999999997</v>
      </c>
      <c r="F59">
        <v>96</v>
      </c>
      <c r="G59">
        <v>36.5</v>
      </c>
      <c r="H59">
        <v>35.450000000000003</v>
      </c>
      <c r="I59">
        <v>36.200000000000003</v>
      </c>
      <c r="J59">
        <v>36.1</v>
      </c>
      <c r="K59">
        <f t="shared" si="3"/>
        <v>36.045000000000002</v>
      </c>
      <c r="L59" s="2"/>
      <c r="M59" s="2"/>
      <c r="N59" s="2"/>
      <c r="O59" s="2"/>
      <c r="P59">
        <v>35.6</v>
      </c>
      <c r="Q59">
        <v>51</v>
      </c>
      <c r="R59">
        <v>29.4</v>
      </c>
      <c r="S59" t="s">
        <v>36</v>
      </c>
      <c r="T59">
        <f>AVERAGE(Q48:Q60)</f>
        <v>51.324999999999996</v>
      </c>
    </row>
    <row r="60" spans="1:22" x14ac:dyDescent="0.2">
      <c r="A60" s="30"/>
      <c r="B60">
        <v>30</v>
      </c>
      <c r="C60">
        <v>75</v>
      </c>
      <c r="D60">
        <v>37.33</v>
      </c>
      <c r="E60">
        <v>36.799999999999997</v>
      </c>
      <c r="F60">
        <v>102</v>
      </c>
      <c r="G60">
        <v>36.5</v>
      </c>
      <c r="H60">
        <v>35.549999999999997</v>
      </c>
      <c r="I60">
        <v>36.25</v>
      </c>
      <c r="J60">
        <v>36.1</v>
      </c>
      <c r="K60">
        <f t="shared" si="3"/>
        <v>36.084999999999994</v>
      </c>
      <c r="L60">
        <v>13</v>
      </c>
      <c r="M60">
        <v>6</v>
      </c>
      <c r="N60">
        <v>4</v>
      </c>
      <c r="O60">
        <v>1</v>
      </c>
      <c r="P60">
        <v>35.6</v>
      </c>
      <c r="Q60">
        <v>51.9</v>
      </c>
      <c r="R60">
        <v>29.7</v>
      </c>
      <c r="S60" t="s">
        <v>37</v>
      </c>
      <c r="T60">
        <f>AVERAGE(P48:P60)</f>
        <v>35.558333333333344</v>
      </c>
    </row>
    <row r="61" spans="1:22" x14ac:dyDescent="0.2">
      <c r="A61" t="s">
        <v>33</v>
      </c>
      <c r="D61">
        <v>37.69</v>
      </c>
      <c r="E61">
        <v>36.299999999999997</v>
      </c>
      <c r="F61">
        <v>79</v>
      </c>
      <c r="G61">
        <v>33.85</v>
      </c>
      <c r="H61">
        <v>33.549999999999997</v>
      </c>
      <c r="I61">
        <v>34.200000000000003</v>
      </c>
      <c r="J61">
        <v>34.6</v>
      </c>
      <c r="K61">
        <f t="shared" si="3"/>
        <v>33.980000000000004</v>
      </c>
      <c r="L61">
        <v>6</v>
      </c>
      <c r="M61">
        <v>3.5</v>
      </c>
      <c r="N61">
        <v>5</v>
      </c>
      <c r="O61">
        <v>2</v>
      </c>
      <c r="P61">
        <v>31</v>
      </c>
      <c r="Q61">
        <v>31</v>
      </c>
    </row>
    <row r="64" spans="1:22" x14ac:dyDescent="0.2">
      <c r="A64" t="s">
        <v>101</v>
      </c>
    </row>
    <row r="65" spans="1:2" x14ac:dyDescent="0.2">
      <c r="A65" t="s">
        <v>16</v>
      </c>
      <c r="B65">
        <f>((C1-E1)/36)*60</f>
        <v>0.74999999999999289</v>
      </c>
    </row>
    <row r="66" spans="1:2" x14ac:dyDescent="0.2">
      <c r="A66" t="s">
        <v>39</v>
      </c>
      <c r="B66">
        <f>((C22-E22)/36)*60</f>
        <v>0.53333333333333388</v>
      </c>
    </row>
    <row r="67" spans="1:2" x14ac:dyDescent="0.2">
      <c r="A67" t="s">
        <v>46</v>
      </c>
      <c r="B67">
        <f>((C43-E43)/36)*60</f>
        <v>0.78333333333333144</v>
      </c>
    </row>
  </sheetData>
  <mergeCells count="6">
    <mergeCell ref="A55:A60"/>
    <mergeCell ref="A6:A11"/>
    <mergeCell ref="A13:A18"/>
    <mergeCell ref="A27:A32"/>
    <mergeCell ref="A34:A39"/>
    <mergeCell ref="A48:A5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7"/>
  <sheetViews>
    <sheetView zoomScale="80" zoomScaleNormal="80" zoomScalePageLayoutView="80" workbookViewId="0">
      <selection activeCell="U2" sqref="U2:AC45"/>
    </sheetView>
  </sheetViews>
  <sheetFormatPr baseColWidth="10" defaultColWidth="8.83203125" defaultRowHeight="15" x14ac:dyDescent="0.2"/>
  <cols>
    <col min="1" max="1" width="26.5" bestFit="1" customWidth="1"/>
    <col min="2" max="2" width="20.83203125" bestFit="1" customWidth="1"/>
    <col min="3" max="3" width="11.5" bestFit="1" customWidth="1"/>
    <col min="4" max="4" width="20.5" bestFit="1" customWidth="1"/>
    <col min="5" max="5" width="13.5" bestFit="1" customWidth="1"/>
    <col min="6" max="6" width="35.5" customWidth="1"/>
    <col min="7" max="7" width="12.1640625" bestFit="1" customWidth="1"/>
    <col min="8" max="8" width="34.5" bestFit="1" customWidth="1"/>
    <col min="9" max="9" width="10.33203125" bestFit="1" customWidth="1"/>
    <col min="10" max="10" width="20.5" bestFit="1" customWidth="1"/>
    <col min="11" max="11" width="20.5" customWidth="1"/>
    <col min="13" max="13" width="21.6640625" bestFit="1" customWidth="1"/>
    <col min="14" max="14" width="7.6640625" bestFit="1" customWidth="1"/>
    <col min="15" max="15" width="19.5" bestFit="1" customWidth="1"/>
    <col min="16" max="16" width="15.83203125" bestFit="1" customWidth="1"/>
    <col min="17" max="17" width="10.6640625" bestFit="1" customWidth="1"/>
    <col min="19" max="19" width="22.5" bestFit="1" customWidth="1"/>
    <col min="21" max="21" width="22.5" bestFit="1" customWidth="1"/>
    <col min="22" max="22" width="25.5" bestFit="1" customWidth="1"/>
  </cols>
  <sheetData>
    <row r="1" spans="1:29" ht="16" x14ac:dyDescent="0.2">
      <c r="B1" s="7" t="s">
        <v>0</v>
      </c>
      <c r="C1" s="5">
        <v>76.05</v>
      </c>
      <c r="D1" s="7" t="s">
        <v>1</v>
      </c>
      <c r="E1" s="5">
        <v>75.38</v>
      </c>
      <c r="F1" s="7" t="s">
        <v>2</v>
      </c>
      <c r="G1" s="5">
        <v>0.36</v>
      </c>
      <c r="H1" s="7" t="s">
        <v>3</v>
      </c>
      <c r="I1" s="5">
        <v>1.22</v>
      </c>
      <c r="J1" s="5"/>
      <c r="K1" s="5"/>
      <c r="L1" s="5"/>
      <c r="M1" s="7" t="s">
        <v>4</v>
      </c>
      <c r="N1" s="5">
        <v>760.56</v>
      </c>
    </row>
    <row r="2" spans="1:29" ht="16" x14ac:dyDescent="0.2">
      <c r="B2" s="5"/>
      <c r="C2" s="5"/>
      <c r="D2" s="5"/>
      <c r="E2" s="5"/>
      <c r="F2" s="7" t="s">
        <v>6</v>
      </c>
      <c r="G2" s="5">
        <v>0.34</v>
      </c>
      <c r="H2" s="7" t="s">
        <v>7</v>
      </c>
      <c r="I2" s="5">
        <v>1.31</v>
      </c>
      <c r="J2" s="5"/>
      <c r="K2" s="5"/>
      <c r="L2" s="5"/>
      <c r="M2" s="5"/>
      <c r="N2" s="5"/>
    </row>
    <row r="3" spans="1:29" x14ac:dyDescent="0.2">
      <c r="B3" s="1" t="s">
        <v>16</v>
      </c>
      <c r="U3" s="15"/>
      <c r="V3" s="15" t="s">
        <v>8</v>
      </c>
      <c r="W3" s="15" t="s">
        <v>9</v>
      </c>
      <c r="X3" s="15" t="s">
        <v>10</v>
      </c>
      <c r="Y3" s="15" t="s">
        <v>11</v>
      </c>
      <c r="Z3" s="15" t="s">
        <v>12</v>
      </c>
      <c r="AA3" s="15" t="s">
        <v>13</v>
      </c>
      <c r="AB3" s="15" t="s">
        <v>14</v>
      </c>
      <c r="AC3" s="15" t="s">
        <v>15</v>
      </c>
    </row>
    <row r="4" spans="1:29" ht="16" x14ac:dyDescent="0.2">
      <c r="B4" s="4" t="s">
        <v>18</v>
      </c>
      <c r="C4" s="4" t="s">
        <v>19</v>
      </c>
      <c r="D4" s="4" t="s">
        <v>20</v>
      </c>
      <c r="E4" s="4" t="s">
        <v>21</v>
      </c>
      <c r="F4" s="4" t="s">
        <v>11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12</v>
      </c>
      <c r="M4" s="4" t="s">
        <v>27</v>
      </c>
      <c r="N4" s="4" t="s">
        <v>14</v>
      </c>
      <c r="O4" s="4" t="s">
        <v>15</v>
      </c>
      <c r="P4" s="4" t="s">
        <v>28</v>
      </c>
      <c r="Q4" s="4" t="s">
        <v>29</v>
      </c>
      <c r="R4" s="4" t="s">
        <v>30</v>
      </c>
      <c r="U4" t="s">
        <v>17</v>
      </c>
      <c r="V4">
        <v>0.65</v>
      </c>
      <c r="W4">
        <v>7.1</v>
      </c>
      <c r="X4">
        <v>38.270000000000003</v>
      </c>
      <c r="Y4">
        <v>149</v>
      </c>
      <c r="Z4">
        <v>18</v>
      </c>
      <c r="AA4">
        <v>7.5</v>
      </c>
      <c r="AB4">
        <v>5</v>
      </c>
      <c r="AC4">
        <v>3</v>
      </c>
    </row>
    <row r="5" spans="1:29" x14ac:dyDescent="0.2">
      <c r="A5" t="s">
        <v>31</v>
      </c>
      <c r="B5">
        <v>0</v>
      </c>
      <c r="D5">
        <v>37.1</v>
      </c>
      <c r="E5">
        <v>36.6</v>
      </c>
      <c r="F5">
        <v>60</v>
      </c>
      <c r="G5">
        <v>30.9</v>
      </c>
      <c r="H5">
        <v>33.700000000000003</v>
      </c>
      <c r="I5">
        <v>32.5</v>
      </c>
      <c r="J5">
        <v>31.1</v>
      </c>
      <c r="K5">
        <f>0.3*(G5+H5)+0.2*(I5+J5)</f>
        <v>32.1</v>
      </c>
      <c r="L5">
        <v>6</v>
      </c>
      <c r="M5">
        <v>4</v>
      </c>
      <c r="N5">
        <v>2</v>
      </c>
      <c r="O5">
        <v>2</v>
      </c>
    </row>
    <row r="6" spans="1:29" x14ac:dyDescent="0.2">
      <c r="A6" s="30" t="s">
        <v>32</v>
      </c>
      <c r="B6">
        <v>5</v>
      </c>
      <c r="C6">
        <v>0</v>
      </c>
      <c r="D6">
        <v>37.15</v>
      </c>
      <c r="E6">
        <v>36.700000000000003</v>
      </c>
      <c r="F6">
        <v>65</v>
      </c>
      <c r="G6">
        <v>35.6</v>
      </c>
      <c r="H6">
        <v>35.4</v>
      </c>
      <c r="I6">
        <v>32.299999999999997</v>
      </c>
      <c r="J6">
        <v>33.549999999999997</v>
      </c>
      <c r="K6">
        <f t="shared" ref="K6:K18" si="0">0.3*(G6+H6)+0.2*(I6+J6)</f>
        <v>34.47</v>
      </c>
      <c r="L6" s="2"/>
      <c r="M6" s="2"/>
      <c r="N6" s="2"/>
      <c r="O6" s="2"/>
      <c r="P6">
        <v>35.700000000000003</v>
      </c>
      <c r="Q6">
        <v>52.3</v>
      </c>
      <c r="R6">
        <v>29.8</v>
      </c>
    </row>
    <row r="7" spans="1:29" x14ac:dyDescent="0.2">
      <c r="A7" s="30"/>
      <c r="B7">
        <v>10</v>
      </c>
      <c r="C7">
        <v>0</v>
      </c>
      <c r="D7">
        <v>37.159999999999997</v>
      </c>
      <c r="E7">
        <v>36.9</v>
      </c>
      <c r="F7">
        <v>62</v>
      </c>
      <c r="G7">
        <v>36.299999999999997</v>
      </c>
      <c r="H7">
        <v>35.5</v>
      </c>
      <c r="I7">
        <v>33.299999999999997</v>
      </c>
      <c r="J7">
        <v>34.25</v>
      </c>
      <c r="K7">
        <f t="shared" si="0"/>
        <v>35.049999999999997</v>
      </c>
      <c r="L7">
        <v>6</v>
      </c>
      <c r="M7">
        <v>5</v>
      </c>
      <c r="N7">
        <v>4</v>
      </c>
      <c r="O7">
        <v>3</v>
      </c>
      <c r="P7">
        <v>36</v>
      </c>
      <c r="Q7">
        <v>52.4</v>
      </c>
      <c r="R7">
        <v>30.2</v>
      </c>
    </row>
    <row r="8" spans="1:29" x14ac:dyDescent="0.2">
      <c r="A8" s="30"/>
      <c r="B8">
        <v>15</v>
      </c>
      <c r="C8">
        <v>0</v>
      </c>
      <c r="D8">
        <v>37.19</v>
      </c>
      <c r="E8">
        <v>37.1</v>
      </c>
      <c r="F8">
        <v>60</v>
      </c>
      <c r="G8">
        <v>36.5</v>
      </c>
      <c r="H8">
        <v>35.700000000000003</v>
      </c>
      <c r="I8">
        <v>34.4</v>
      </c>
      <c r="J8">
        <v>34.549999999999997</v>
      </c>
      <c r="K8">
        <f t="shared" si="0"/>
        <v>35.450000000000003</v>
      </c>
      <c r="L8" s="2"/>
      <c r="M8" s="2"/>
      <c r="N8" s="2"/>
      <c r="O8" s="2"/>
      <c r="P8">
        <v>36.200000000000003</v>
      </c>
      <c r="Q8">
        <v>52.6</v>
      </c>
      <c r="R8">
        <v>30.3</v>
      </c>
    </row>
    <row r="9" spans="1:29" x14ac:dyDescent="0.2">
      <c r="A9" s="30"/>
      <c r="B9">
        <v>20</v>
      </c>
      <c r="C9">
        <v>0</v>
      </c>
      <c r="D9">
        <v>37.21</v>
      </c>
      <c r="E9">
        <v>37</v>
      </c>
      <c r="F9">
        <v>69</v>
      </c>
      <c r="G9">
        <v>36.5</v>
      </c>
      <c r="H9">
        <v>35.75</v>
      </c>
      <c r="I9">
        <v>34.4</v>
      </c>
      <c r="J9">
        <v>34.549999999999997</v>
      </c>
      <c r="K9">
        <f t="shared" si="0"/>
        <v>35.465000000000003</v>
      </c>
      <c r="L9">
        <v>6</v>
      </c>
      <c r="M9">
        <v>5</v>
      </c>
      <c r="N9">
        <v>4</v>
      </c>
      <c r="O9">
        <v>3</v>
      </c>
      <c r="P9">
        <v>36.200000000000003</v>
      </c>
      <c r="Q9">
        <v>52.6</v>
      </c>
      <c r="R9">
        <v>30.3</v>
      </c>
    </row>
    <row r="10" spans="1:29" x14ac:dyDescent="0.2">
      <c r="A10" s="30"/>
      <c r="B10">
        <v>25</v>
      </c>
      <c r="C10">
        <v>0</v>
      </c>
      <c r="D10">
        <v>37.24</v>
      </c>
      <c r="E10">
        <v>37.200000000000003</v>
      </c>
      <c r="F10">
        <v>67</v>
      </c>
      <c r="G10">
        <v>36.450000000000003</v>
      </c>
      <c r="H10">
        <v>35.9</v>
      </c>
      <c r="I10">
        <v>34.799999999999997</v>
      </c>
      <c r="J10">
        <v>34.799999999999997</v>
      </c>
      <c r="K10">
        <f t="shared" si="0"/>
        <v>35.625</v>
      </c>
      <c r="L10" s="2"/>
      <c r="M10" s="2"/>
      <c r="N10" s="2"/>
      <c r="O10" s="2"/>
      <c r="P10">
        <v>36.299999999999997</v>
      </c>
      <c r="Q10">
        <v>52.6</v>
      </c>
      <c r="R10">
        <v>30.3</v>
      </c>
    </row>
    <row r="11" spans="1:29" x14ac:dyDescent="0.2">
      <c r="A11" s="30"/>
      <c r="B11">
        <v>30</v>
      </c>
      <c r="C11">
        <v>0</v>
      </c>
      <c r="D11">
        <v>37.24</v>
      </c>
      <c r="E11">
        <v>37.299999999999997</v>
      </c>
      <c r="F11">
        <v>68</v>
      </c>
      <c r="G11">
        <v>36.1</v>
      </c>
      <c r="H11">
        <v>35.75</v>
      </c>
      <c r="I11">
        <v>34.799999999999997</v>
      </c>
      <c r="J11">
        <v>34.6</v>
      </c>
      <c r="K11">
        <f t="shared" si="0"/>
        <v>35.435000000000002</v>
      </c>
      <c r="L11">
        <v>6</v>
      </c>
      <c r="M11">
        <v>6</v>
      </c>
      <c r="N11">
        <v>5</v>
      </c>
      <c r="O11">
        <v>2</v>
      </c>
      <c r="P11">
        <v>35.799999999999997</v>
      </c>
      <c r="Q11">
        <v>51.1</v>
      </c>
      <c r="R11">
        <v>29.6</v>
      </c>
    </row>
    <row r="12" spans="1:29" x14ac:dyDescent="0.2">
      <c r="A12" s="6" t="s">
        <v>33</v>
      </c>
      <c r="D12">
        <v>37.28</v>
      </c>
      <c r="E12">
        <v>37.299999999999997</v>
      </c>
      <c r="F12">
        <v>69</v>
      </c>
      <c r="G12">
        <v>35.9</v>
      </c>
      <c r="H12">
        <v>33.75</v>
      </c>
      <c r="I12">
        <v>35.299999999999997</v>
      </c>
      <c r="J12">
        <v>34.9</v>
      </c>
      <c r="K12">
        <f t="shared" si="0"/>
        <v>34.935000000000002</v>
      </c>
      <c r="L12">
        <v>6</v>
      </c>
      <c r="M12">
        <v>6</v>
      </c>
      <c r="N12">
        <v>5</v>
      </c>
      <c r="O12">
        <v>2</v>
      </c>
      <c r="P12">
        <v>35.799999999999997</v>
      </c>
      <c r="Q12">
        <v>53</v>
      </c>
      <c r="R12">
        <v>29.9</v>
      </c>
    </row>
    <row r="13" spans="1:29" x14ac:dyDescent="0.2">
      <c r="A13" s="30" t="s">
        <v>34</v>
      </c>
      <c r="B13">
        <v>5</v>
      </c>
      <c r="C13">
        <v>145</v>
      </c>
      <c r="D13">
        <v>37.369999999999997</v>
      </c>
      <c r="E13">
        <v>37.299999999999997</v>
      </c>
      <c r="F13">
        <v>106</v>
      </c>
      <c r="G13">
        <v>35.549999999999997</v>
      </c>
      <c r="H13">
        <v>35.9</v>
      </c>
      <c r="I13">
        <v>36.049999999999997</v>
      </c>
      <c r="J13">
        <v>35.549999999999997</v>
      </c>
      <c r="K13">
        <f t="shared" si="0"/>
        <v>35.754999999999995</v>
      </c>
      <c r="L13" s="2"/>
      <c r="M13" s="2"/>
      <c r="N13" s="2"/>
      <c r="O13" s="2"/>
      <c r="P13">
        <v>35.9</v>
      </c>
      <c r="Q13">
        <v>53.8</v>
      </c>
      <c r="R13">
        <v>30.2</v>
      </c>
    </row>
    <row r="14" spans="1:29" x14ac:dyDescent="0.2">
      <c r="A14" s="30"/>
      <c r="B14">
        <v>10</v>
      </c>
      <c r="C14">
        <v>145</v>
      </c>
      <c r="D14">
        <v>37.43</v>
      </c>
      <c r="E14">
        <v>37.6</v>
      </c>
      <c r="F14">
        <v>111</v>
      </c>
      <c r="G14">
        <v>36.1</v>
      </c>
      <c r="H14">
        <v>36</v>
      </c>
      <c r="I14">
        <v>36.6</v>
      </c>
      <c r="J14">
        <v>36.1</v>
      </c>
      <c r="K14">
        <f t="shared" si="0"/>
        <v>36.17</v>
      </c>
      <c r="L14">
        <v>14</v>
      </c>
      <c r="M14">
        <v>6.5</v>
      </c>
      <c r="N14">
        <v>5</v>
      </c>
      <c r="O14">
        <v>2</v>
      </c>
      <c r="P14">
        <v>35.799999999999997</v>
      </c>
      <c r="Q14">
        <v>52.5</v>
      </c>
      <c r="R14">
        <v>29.8</v>
      </c>
    </row>
    <row r="15" spans="1:29" x14ac:dyDescent="0.2">
      <c r="A15" s="30"/>
      <c r="B15">
        <v>15</v>
      </c>
      <c r="C15">
        <v>145</v>
      </c>
      <c r="D15">
        <v>37.54</v>
      </c>
      <c r="E15">
        <v>37.700000000000003</v>
      </c>
      <c r="F15">
        <v>115</v>
      </c>
      <c r="G15">
        <v>36.35</v>
      </c>
      <c r="H15">
        <v>35.9</v>
      </c>
      <c r="I15">
        <v>37.049999999999997</v>
      </c>
      <c r="J15">
        <v>36.65</v>
      </c>
      <c r="K15">
        <f t="shared" si="0"/>
        <v>36.414999999999999</v>
      </c>
      <c r="L15" s="2"/>
      <c r="M15" s="2"/>
      <c r="N15" s="2"/>
      <c r="O15" s="2"/>
      <c r="P15">
        <v>35.799999999999997</v>
      </c>
      <c r="Q15">
        <v>52.6</v>
      </c>
      <c r="R15">
        <v>29.9</v>
      </c>
    </row>
    <row r="16" spans="1:29" x14ac:dyDescent="0.2">
      <c r="A16" s="30"/>
      <c r="B16">
        <v>20</v>
      </c>
      <c r="C16">
        <v>145</v>
      </c>
      <c r="D16">
        <v>37.65</v>
      </c>
      <c r="E16">
        <v>37.799999999999997</v>
      </c>
      <c r="F16">
        <v>117</v>
      </c>
      <c r="G16">
        <v>36.450000000000003</v>
      </c>
      <c r="H16">
        <v>36.1</v>
      </c>
      <c r="I16">
        <v>37.299999999999997</v>
      </c>
      <c r="J16">
        <v>36.799999999999997</v>
      </c>
      <c r="K16">
        <f t="shared" si="0"/>
        <v>36.585000000000008</v>
      </c>
      <c r="L16">
        <v>15</v>
      </c>
      <c r="M16">
        <v>6.5</v>
      </c>
      <c r="N16">
        <v>5</v>
      </c>
      <c r="O16">
        <v>2</v>
      </c>
      <c r="P16">
        <v>35.799999999999997</v>
      </c>
      <c r="Q16">
        <v>52.9</v>
      </c>
      <c r="R16">
        <v>29.9</v>
      </c>
      <c r="S16" t="s">
        <v>35</v>
      </c>
      <c r="T16">
        <f>R6:R18</f>
        <v>29.9</v>
      </c>
    </row>
    <row r="17" spans="1:29" x14ac:dyDescent="0.2">
      <c r="A17" s="30"/>
      <c r="B17">
        <v>25</v>
      </c>
      <c r="C17">
        <v>145</v>
      </c>
      <c r="D17">
        <v>37.83</v>
      </c>
      <c r="E17">
        <v>37.9</v>
      </c>
      <c r="F17">
        <v>124</v>
      </c>
      <c r="G17">
        <v>36.799999999999997</v>
      </c>
      <c r="H17">
        <v>35.700000000000003</v>
      </c>
      <c r="I17">
        <v>37.35</v>
      </c>
      <c r="J17">
        <v>36.75</v>
      </c>
      <c r="K17">
        <f t="shared" si="0"/>
        <v>36.57</v>
      </c>
      <c r="L17" s="2"/>
      <c r="M17" s="2"/>
      <c r="N17" s="2"/>
      <c r="O17" s="2"/>
      <c r="P17">
        <v>35.6</v>
      </c>
      <c r="Q17">
        <v>52.9</v>
      </c>
      <c r="R17">
        <v>29.7</v>
      </c>
      <c r="S17" t="s">
        <v>36</v>
      </c>
      <c r="T17">
        <f>AVERAGE(Q6:Q18)</f>
        <v>52.630769230769225</v>
      </c>
    </row>
    <row r="18" spans="1:29" x14ac:dyDescent="0.2">
      <c r="A18" s="30"/>
      <c r="B18">
        <v>30</v>
      </c>
      <c r="C18">
        <v>145</v>
      </c>
      <c r="D18">
        <v>37.9</v>
      </c>
      <c r="E18">
        <v>37.9</v>
      </c>
      <c r="F18">
        <v>124</v>
      </c>
      <c r="G18">
        <v>37.049999999999997</v>
      </c>
      <c r="H18">
        <v>35.4</v>
      </c>
      <c r="I18">
        <v>37.5</v>
      </c>
      <c r="J18">
        <v>36.799999999999997</v>
      </c>
      <c r="K18">
        <f t="shared" si="0"/>
        <v>36.594999999999999</v>
      </c>
      <c r="L18">
        <v>16</v>
      </c>
      <c r="M18">
        <v>6.5</v>
      </c>
      <c r="N18">
        <v>5</v>
      </c>
      <c r="O18">
        <v>3</v>
      </c>
      <c r="P18">
        <v>35.6</v>
      </c>
      <c r="Q18">
        <v>52.9</v>
      </c>
      <c r="R18">
        <v>29.6</v>
      </c>
      <c r="S18" t="s">
        <v>37</v>
      </c>
      <c r="T18">
        <f>AVERAGE(P6:P18)</f>
        <v>35.884615384615394</v>
      </c>
    </row>
    <row r="19" spans="1:29" x14ac:dyDescent="0.2">
      <c r="A19" s="19" t="s">
        <v>33</v>
      </c>
      <c r="D19">
        <v>38.5</v>
      </c>
      <c r="E19">
        <v>37.4</v>
      </c>
      <c r="F19">
        <v>101</v>
      </c>
      <c r="H19">
        <v>34.5</v>
      </c>
      <c r="I19">
        <v>36.450000000000003</v>
      </c>
      <c r="J19">
        <v>34.65</v>
      </c>
      <c r="L19">
        <v>6</v>
      </c>
      <c r="M19">
        <v>5.5</v>
      </c>
      <c r="N19">
        <v>3</v>
      </c>
      <c r="O19">
        <v>3</v>
      </c>
      <c r="P19">
        <v>24</v>
      </c>
      <c r="Q19">
        <v>36</v>
      </c>
    </row>
    <row r="20" spans="1:29" s="10" customFormat="1" x14ac:dyDescent="0.2">
      <c r="A20" s="9"/>
    </row>
    <row r="22" spans="1:29" ht="16" x14ac:dyDescent="0.2">
      <c r="B22" s="7" t="s">
        <v>0</v>
      </c>
      <c r="C22" s="5">
        <v>76.37</v>
      </c>
      <c r="D22" s="7" t="s">
        <v>1</v>
      </c>
      <c r="E22" s="5">
        <v>75.75</v>
      </c>
      <c r="F22" s="7" t="s">
        <v>2</v>
      </c>
      <c r="G22" s="5">
        <f>(1.03-0.69)</f>
        <v>0.34000000000000008</v>
      </c>
      <c r="H22" s="7" t="s">
        <v>3</v>
      </c>
      <c r="I22" s="5">
        <v>0.66</v>
      </c>
      <c r="J22" s="5"/>
      <c r="K22" s="5"/>
      <c r="L22" s="5"/>
      <c r="M22" s="7" t="s">
        <v>4</v>
      </c>
      <c r="N22" s="5">
        <v>756.06</v>
      </c>
    </row>
    <row r="23" spans="1:29" ht="16" x14ac:dyDescent="0.2">
      <c r="B23" s="5"/>
      <c r="C23" s="5"/>
      <c r="D23" s="5"/>
      <c r="E23" s="5"/>
      <c r="F23" s="7" t="s">
        <v>6</v>
      </c>
      <c r="G23" s="5">
        <f>(1.07-0.7)</f>
        <v>0.37000000000000011</v>
      </c>
      <c r="H23" s="7" t="s">
        <v>7</v>
      </c>
      <c r="I23" s="5">
        <v>0.8</v>
      </c>
      <c r="J23" s="5"/>
      <c r="K23" s="5"/>
      <c r="L23" s="5"/>
      <c r="M23" s="5"/>
      <c r="N23" s="5"/>
      <c r="U23" s="15"/>
      <c r="V23" s="15" t="s">
        <v>8</v>
      </c>
      <c r="W23" s="15" t="s">
        <v>9</v>
      </c>
      <c r="X23" s="15" t="s">
        <v>10</v>
      </c>
      <c r="Y23" s="15" t="s">
        <v>11</v>
      </c>
      <c r="Z23" s="15" t="s">
        <v>12</v>
      </c>
      <c r="AA23" s="15" t="s">
        <v>13</v>
      </c>
      <c r="AB23" s="15" t="s">
        <v>14</v>
      </c>
      <c r="AC23" s="15" t="s">
        <v>15</v>
      </c>
    </row>
    <row r="24" spans="1:29" x14ac:dyDescent="0.2">
      <c r="B24" s="1" t="s">
        <v>39</v>
      </c>
      <c r="C24" t="s">
        <v>84</v>
      </c>
      <c r="D24" t="s">
        <v>49</v>
      </c>
      <c r="E24">
        <v>0</v>
      </c>
      <c r="U24" t="s">
        <v>17</v>
      </c>
      <c r="V24">
        <v>0.61</v>
      </c>
      <c r="W24">
        <v>6.3</v>
      </c>
      <c r="X24">
        <v>37.89</v>
      </c>
      <c r="Y24">
        <v>128</v>
      </c>
      <c r="Z24">
        <v>16</v>
      </c>
      <c r="AA24">
        <v>7</v>
      </c>
      <c r="AB24">
        <v>5</v>
      </c>
      <c r="AC24">
        <v>3</v>
      </c>
    </row>
    <row r="25" spans="1:29" ht="16" x14ac:dyDescent="0.2">
      <c r="B25" s="4" t="s">
        <v>18</v>
      </c>
      <c r="C25" s="4" t="s">
        <v>19</v>
      </c>
      <c r="D25" s="4" t="s">
        <v>20</v>
      </c>
      <c r="E25" s="4" t="s">
        <v>21</v>
      </c>
      <c r="F25" s="4" t="s">
        <v>11</v>
      </c>
      <c r="G25" s="4" t="s">
        <v>22</v>
      </c>
      <c r="H25" s="4" t="s">
        <v>23</v>
      </c>
      <c r="I25" s="4" t="s">
        <v>24</v>
      </c>
      <c r="J25" s="4" t="s">
        <v>25</v>
      </c>
      <c r="K25" s="4" t="s">
        <v>26</v>
      </c>
      <c r="L25" s="4" t="s">
        <v>12</v>
      </c>
      <c r="M25" s="4" t="s">
        <v>27</v>
      </c>
      <c r="N25" s="4" t="s">
        <v>14</v>
      </c>
      <c r="O25" s="4" t="s">
        <v>15</v>
      </c>
      <c r="P25" s="4" t="s">
        <v>28</v>
      </c>
      <c r="Q25" s="4" t="s">
        <v>29</v>
      </c>
      <c r="R25" s="4" t="s">
        <v>30</v>
      </c>
    </row>
    <row r="26" spans="1:29" x14ac:dyDescent="0.2">
      <c r="A26" t="s">
        <v>31</v>
      </c>
      <c r="B26">
        <v>0</v>
      </c>
      <c r="D26">
        <v>37.46</v>
      </c>
      <c r="E26">
        <v>36.799999999999997</v>
      </c>
      <c r="F26">
        <v>74</v>
      </c>
      <c r="G26">
        <v>31.95</v>
      </c>
      <c r="H26">
        <v>33.75</v>
      </c>
      <c r="I26">
        <v>31.85</v>
      </c>
      <c r="J26">
        <v>31.8</v>
      </c>
      <c r="K26">
        <f>0.3*(G26+H26)+0.2*(I26+J26)</f>
        <v>32.440000000000005</v>
      </c>
      <c r="L26">
        <v>6</v>
      </c>
      <c r="M26">
        <v>4.5</v>
      </c>
      <c r="N26">
        <v>3</v>
      </c>
      <c r="O26">
        <v>1</v>
      </c>
    </row>
    <row r="27" spans="1:29" x14ac:dyDescent="0.2">
      <c r="A27" s="30" t="s">
        <v>32</v>
      </c>
      <c r="B27">
        <v>5</v>
      </c>
      <c r="C27">
        <v>0</v>
      </c>
      <c r="D27">
        <v>37.479999999999997</v>
      </c>
      <c r="E27">
        <v>37</v>
      </c>
      <c r="F27">
        <v>72</v>
      </c>
      <c r="G27">
        <v>34.200000000000003</v>
      </c>
      <c r="H27">
        <v>35.049999999999997</v>
      </c>
      <c r="I27">
        <v>33.549999999999997</v>
      </c>
      <c r="J27">
        <v>33.15</v>
      </c>
      <c r="K27">
        <f t="shared" ref="K27:K40" si="1">0.3*(G27+H27)+0.2*(I27+J27)</f>
        <v>34.114999999999995</v>
      </c>
      <c r="L27" s="2"/>
      <c r="M27" s="2"/>
      <c r="N27" s="2"/>
      <c r="O27" s="2"/>
      <c r="P27">
        <v>35.700000000000003</v>
      </c>
      <c r="Q27">
        <v>55.6</v>
      </c>
      <c r="R27">
        <v>29.2</v>
      </c>
    </row>
    <row r="28" spans="1:29" x14ac:dyDescent="0.2">
      <c r="A28" s="30"/>
      <c r="B28">
        <v>10</v>
      </c>
      <c r="C28">
        <v>0</v>
      </c>
      <c r="D28">
        <v>37.46</v>
      </c>
      <c r="E28">
        <v>37.200000000000003</v>
      </c>
      <c r="F28">
        <v>76</v>
      </c>
      <c r="G28">
        <v>35.049999999999997</v>
      </c>
      <c r="H28">
        <v>35.25</v>
      </c>
      <c r="I28">
        <v>34.15</v>
      </c>
      <c r="J28">
        <v>33.700000000000003</v>
      </c>
      <c r="K28">
        <f t="shared" si="1"/>
        <v>34.659999999999997</v>
      </c>
      <c r="L28">
        <v>6</v>
      </c>
      <c r="M28">
        <v>5</v>
      </c>
      <c r="N28">
        <v>3</v>
      </c>
      <c r="O28">
        <v>1</v>
      </c>
      <c r="P28">
        <v>34.6</v>
      </c>
      <c r="Q28">
        <v>56.9</v>
      </c>
      <c r="R28">
        <v>29.7</v>
      </c>
    </row>
    <row r="29" spans="1:29" x14ac:dyDescent="0.2">
      <c r="A29" s="30"/>
      <c r="B29">
        <v>15</v>
      </c>
      <c r="C29">
        <v>0</v>
      </c>
      <c r="D29">
        <v>37.46</v>
      </c>
      <c r="E29">
        <v>37</v>
      </c>
      <c r="F29">
        <v>64</v>
      </c>
      <c r="G29">
        <v>35.15</v>
      </c>
      <c r="H29">
        <v>35.299999999999997</v>
      </c>
      <c r="I29">
        <v>34.6</v>
      </c>
      <c r="J29">
        <v>33.9</v>
      </c>
      <c r="K29">
        <f t="shared" si="1"/>
        <v>34.834999999999994</v>
      </c>
      <c r="L29" s="2"/>
      <c r="M29" s="2"/>
      <c r="N29" s="2"/>
      <c r="O29" s="2"/>
      <c r="P29">
        <v>35.200000000000003</v>
      </c>
      <c r="Q29">
        <v>53.9</v>
      </c>
      <c r="R29">
        <v>29.6</v>
      </c>
      <c r="U29" s="3" t="s">
        <v>41</v>
      </c>
      <c r="V29" s="3" t="s">
        <v>42</v>
      </c>
    </row>
    <row r="30" spans="1:29" x14ac:dyDescent="0.2">
      <c r="A30" s="30"/>
      <c r="B30">
        <v>20</v>
      </c>
      <c r="C30">
        <v>0</v>
      </c>
      <c r="D30">
        <v>37.44</v>
      </c>
      <c r="E30">
        <v>37</v>
      </c>
      <c r="F30">
        <v>67</v>
      </c>
      <c r="G30">
        <v>35.1</v>
      </c>
      <c r="H30">
        <v>35.35</v>
      </c>
      <c r="I30">
        <v>34.799999999999997</v>
      </c>
      <c r="J30">
        <v>34</v>
      </c>
      <c r="K30">
        <f t="shared" si="1"/>
        <v>34.895000000000003</v>
      </c>
      <c r="L30">
        <v>6</v>
      </c>
      <c r="M30">
        <v>4.5</v>
      </c>
      <c r="N30">
        <v>3</v>
      </c>
      <c r="O30">
        <v>1</v>
      </c>
      <c r="P30">
        <v>35.1</v>
      </c>
      <c r="Q30">
        <v>53.8</v>
      </c>
      <c r="R30">
        <v>29.6</v>
      </c>
      <c r="U30">
        <v>10</v>
      </c>
      <c r="V30">
        <v>3</v>
      </c>
    </row>
    <row r="31" spans="1:29" x14ac:dyDescent="0.2">
      <c r="A31" s="30"/>
      <c r="B31">
        <v>25</v>
      </c>
      <c r="C31">
        <v>0</v>
      </c>
      <c r="D31">
        <v>37.4</v>
      </c>
      <c r="E31">
        <v>36.799999999999997</v>
      </c>
      <c r="F31">
        <v>66</v>
      </c>
      <c r="G31">
        <v>35.299999999999997</v>
      </c>
      <c r="H31">
        <v>35.549999999999997</v>
      </c>
      <c r="I31">
        <v>35.1</v>
      </c>
      <c r="J31">
        <v>34.1</v>
      </c>
      <c r="K31">
        <f t="shared" si="1"/>
        <v>35.094999999999999</v>
      </c>
      <c r="L31" s="2"/>
      <c r="M31" s="2"/>
      <c r="N31" s="2"/>
      <c r="O31" s="2"/>
      <c r="P31">
        <v>35.4</v>
      </c>
      <c r="Q31">
        <v>54.2</v>
      </c>
      <c r="R31">
        <v>29.8</v>
      </c>
      <c r="U31">
        <v>20</v>
      </c>
      <c r="V31">
        <v>3</v>
      </c>
    </row>
    <row r="32" spans="1:29" x14ac:dyDescent="0.2">
      <c r="A32" s="30"/>
      <c r="B32">
        <v>30</v>
      </c>
      <c r="C32">
        <v>0</v>
      </c>
      <c r="D32">
        <v>37.340000000000003</v>
      </c>
      <c r="E32">
        <v>36.700000000000003</v>
      </c>
      <c r="F32">
        <v>69</v>
      </c>
      <c r="G32">
        <v>35.4</v>
      </c>
      <c r="H32">
        <v>35.65</v>
      </c>
      <c r="I32">
        <v>35.25</v>
      </c>
      <c r="J32">
        <v>34.049999999999997</v>
      </c>
      <c r="K32">
        <f t="shared" si="1"/>
        <v>35.174999999999997</v>
      </c>
      <c r="L32">
        <v>6</v>
      </c>
      <c r="M32">
        <v>5</v>
      </c>
      <c r="N32">
        <v>4</v>
      </c>
      <c r="O32">
        <v>1</v>
      </c>
      <c r="P32">
        <v>35.6</v>
      </c>
      <c r="Q32">
        <v>52.3</v>
      </c>
      <c r="R32">
        <v>29.6</v>
      </c>
      <c r="U32">
        <v>30</v>
      </c>
      <c r="V32">
        <v>3</v>
      </c>
    </row>
    <row r="33" spans="1:29" x14ac:dyDescent="0.2">
      <c r="A33" s="6" t="s">
        <v>65</v>
      </c>
      <c r="D33">
        <v>37.17</v>
      </c>
      <c r="E33">
        <v>36.5</v>
      </c>
      <c r="F33">
        <v>73</v>
      </c>
      <c r="G33">
        <v>35.4</v>
      </c>
      <c r="H33">
        <v>35.9</v>
      </c>
      <c r="I33">
        <v>35.75</v>
      </c>
      <c r="J33">
        <v>34.75</v>
      </c>
      <c r="K33">
        <f t="shared" si="1"/>
        <v>35.489999999999995</v>
      </c>
      <c r="L33">
        <v>6</v>
      </c>
      <c r="M33">
        <v>5</v>
      </c>
      <c r="N33">
        <v>4</v>
      </c>
      <c r="O33">
        <v>1</v>
      </c>
      <c r="P33">
        <v>35.5</v>
      </c>
      <c r="Q33">
        <v>52</v>
      </c>
      <c r="R33">
        <v>29.6</v>
      </c>
      <c r="U33">
        <v>40</v>
      </c>
      <c r="V33">
        <v>4</v>
      </c>
    </row>
    <row r="34" spans="1:29" x14ac:dyDescent="0.2">
      <c r="A34" s="30" t="s">
        <v>34</v>
      </c>
      <c r="B34">
        <v>5</v>
      </c>
      <c r="C34">
        <v>145</v>
      </c>
      <c r="D34">
        <v>37.08</v>
      </c>
      <c r="E34">
        <v>36.799999999999997</v>
      </c>
      <c r="F34">
        <v>110</v>
      </c>
      <c r="G34">
        <v>35</v>
      </c>
      <c r="H34">
        <v>36</v>
      </c>
      <c r="I34">
        <v>36.15</v>
      </c>
      <c r="J34">
        <v>35.299999999999997</v>
      </c>
      <c r="K34">
        <f t="shared" si="1"/>
        <v>35.590000000000003</v>
      </c>
      <c r="L34" s="2"/>
      <c r="M34" s="2"/>
      <c r="N34" s="2"/>
      <c r="O34" s="2"/>
      <c r="P34">
        <v>35.4</v>
      </c>
      <c r="Q34">
        <v>52.6</v>
      </c>
      <c r="R34">
        <v>29.7</v>
      </c>
      <c r="U34">
        <v>50</v>
      </c>
      <c r="V34">
        <v>4</v>
      </c>
    </row>
    <row r="35" spans="1:29" x14ac:dyDescent="0.2">
      <c r="A35" s="30"/>
      <c r="B35">
        <v>10</v>
      </c>
      <c r="C35">
        <v>145</v>
      </c>
      <c r="D35">
        <v>37.11</v>
      </c>
      <c r="E35">
        <v>37.200000000000003</v>
      </c>
      <c r="F35">
        <v>112</v>
      </c>
      <c r="G35">
        <v>35.6</v>
      </c>
      <c r="H35">
        <v>36.25</v>
      </c>
      <c r="I35">
        <v>36.049999999999997</v>
      </c>
      <c r="J35">
        <v>36</v>
      </c>
      <c r="K35">
        <f t="shared" si="1"/>
        <v>35.964999999999996</v>
      </c>
      <c r="L35">
        <v>15</v>
      </c>
      <c r="M35">
        <v>6</v>
      </c>
      <c r="N35">
        <v>5</v>
      </c>
      <c r="O35">
        <v>1</v>
      </c>
      <c r="P35">
        <v>35.9</v>
      </c>
      <c r="Q35">
        <v>52.9</v>
      </c>
      <c r="R35">
        <v>30</v>
      </c>
      <c r="U35">
        <v>60</v>
      </c>
      <c r="V35">
        <v>5</v>
      </c>
    </row>
    <row r="36" spans="1:29" x14ac:dyDescent="0.2">
      <c r="A36" s="30"/>
      <c r="B36">
        <v>15</v>
      </c>
      <c r="C36">
        <v>145</v>
      </c>
      <c r="D36">
        <v>37.26</v>
      </c>
      <c r="E36">
        <v>37.4</v>
      </c>
      <c r="F36">
        <v>113</v>
      </c>
      <c r="G36">
        <v>35.700000000000003</v>
      </c>
      <c r="H36">
        <v>36.25</v>
      </c>
      <c r="I36">
        <v>36.9</v>
      </c>
      <c r="J36">
        <v>36.35</v>
      </c>
      <c r="K36">
        <f t="shared" si="1"/>
        <v>36.234999999999999</v>
      </c>
      <c r="L36" s="2"/>
      <c r="M36" s="2"/>
      <c r="N36" s="2"/>
      <c r="O36" s="2"/>
      <c r="P36">
        <v>36.1</v>
      </c>
      <c r="Q36">
        <v>52.2</v>
      </c>
      <c r="R36">
        <v>30.2</v>
      </c>
      <c r="U36" t="s">
        <v>43</v>
      </c>
      <c r="V36">
        <f>AVERAGE(V30:V35)</f>
        <v>3.6666666666666665</v>
      </c>
    </row>
    <row r="37" spans="1:29" x14ac:dyDescent="0.2">
      <c r="A37" s="30"/>
      <c r="B37">
        <v>20</v>
      </c>
      <c r="C37">
        <v>145</v>
      </c>
      <c r="D37">
        <v>37.380000000000003</v>
      </c>
      <c r="E37">
        <v>37.5</v>
      </c>
      <c r="F37">
        <v>117</v>
      </c>
      <c r="G37">
        <v>36.049999999999997</v>
      </c>
      <c r="H37">
        <v>36.35</v>
      </c>
      <c r="I37">
        <v>37.1</v>
      </c>
      <c r="J37">
        <v>36.5</v>
      </c>
      <c r="K37">
        <f t="shared" si="1"/>
        <v>36.44</v>
      </c>
      <c r="L37">
        <v>15</v>
      </c>
      <c r="M37">
        <v>6</v>
      </c>
      <c r="N37">
        <v>5</v>
      </c>
      <c r="O37">
        <v>1</v>
      </c>
      <c r="P37">
        <v>36.200000000000003</v>
      </c>
      <c r="Q37">
        <v>52.6</v>
      </c>
      <c r="R37">
        <v>30.4</v>
      </c>
      <c r="S37" t="s">
        <v>35</v>
      </c>
      <c r="T37">
        <f>R27:R39</f>
        <v>30.4</v>
      </c>
    </row>
    <row r="38" spans="1:29" x14ac:dyDescent="0.2">
      <c r="A38" s="30"/>
      <c r="B38">
        <v>25</v>
      </c>
      <c r="C38">
        <v>145</v>
      </c>
      <c r="D38">
        <v>37.54</v>
      </c>
      <c r="E38">
        <v>37.5</v>
      </c>
      <c r="F38">
        <v>117</v>
      </c>
      <c r="G38">
        <v>35.799999999999997</v>
      </c>
      <c r="H38">
        <v>36.4</v>
      </c>
      <c r="I38">
        <v>37.200000000000003</v>
      </c>
      <c r="J38">
        <v>36.549999999999997</v>
      </c>
      <c r="K38">
        <f t="shared" si="1"/>
        <v>36.409999999999997</v>
      </c>
      <c r="L38" s="2"/>
      <c r="M38" s="2"/>
      <c r="N38" s="2"/>
      <c r="O38" s="2"/>
      <c r="P38">
        <v>36.299999999999997</v>
      </c>
      <c r="Q38">
        <v>52.3</v>
      </c>
      <c r="R38">
        <v>30.3</v>
      </c>
      <c r="S38" t="s">
        <v>36</v>
      </c>
      <c r="T38">
        <f>AVERAGE(Q27:Q39)</f>
        <v>53.284615384615378</v>
      </c>
    </row>
    <row r="39" spans="1:29" x14ac:dyDescent="0.2">
      <c r="A39" s="30"/>
      <c r="B39">
        <v>30</v>
      </c>
      <c r="C39">
        <v>145</v>
      </c>
      <c r="D39">
        <v>37.68</v>
      </c>
      <c r="E39">
        <v>37.700000000000003</v>
      </c>
      <c r="F39">
        <v>120</v>
      </c>
      <c r="G39">
        <v>35.700000000000003</v>
      </c>
      <c r="H39">
        <v>36.549999999999997</v>
      </c>
      <c r="I39">
        <v>37.299999999999997</v>
      </c>
      <c r="J39">
        <v>36.65</v>
      </c>
      <c r="K39">
        <f t="shared" si="1"/>
        <v>36.465000000000003</v>
      </c>
      <c r="L39">
        <v>15</v>
      </c>
      <c r="M39">
        <v>6.5</v>
      </c>
      <c r="N39">
        <v>5</v>
      </c>
      <c r="O39">
        <v>1</v>
      </c>
      <c r="P39">
        <v>36.299999999999997</v>
      </c>
      <c r="Q39">
        <v>51.4</v>
      </c>
      <c r="R39">
        <v>30.1</v>
      </c>
      <c r="S39" t="s">
        <v>37</v>
      </c>
      <c r="T39">
        <f>AVERAGE(P27:P39)</f>
        <v>35.638461538461542</v>
      </c>
    </row>
    <row r="40" spans="1:29" x14ac:dyDescent="0.2">
      <c r="A40" s="19" t="s">
        <v>65</v>
      </c>
      <c r="E40">
        <v>37.200000000000003</v>
      </c>
      <c r="F40">
        <v>83</v>
      </c>
      <c r="G40">
        <v>34.200000000000003</v>
      </c>
      <c r="H40">
        <v>34.65</v>
      </c>
      <c r="I40">
        <v>36.299999999999997</v>
      </c>
      <c r="J40">
        <v>34.450000000000003</v>
      </c>
      <c r="K40">
        <f t="shared" si="1"/>
        <v>34.805</v>
      </c>
      <c r="L40">
        <v>6</v>
      </c>
      <c r="M40">
        <v>5</v>
      </c>
      <c r="N40">
        <v>4</v>
      </c>
      <c r="O40">
        <v>1</v>
      </c>
      <c r="P40">
        <v>25</v>
      </c>
      <c r="Q40">
        <v>36</v>
      </c>
    </row>
    <row r="41" spans="1:29" s="10" customFormat="1" x14ac:dyDescent="0.2">
      <c r="A41" s="11"/>
    </row>
    <row r="43" spans="1:29" ht="16" x14ac:dyDescent="0.2">
      <c r="B43" s="7" t="s">
        <v>0</v>
      </c>
      <c r="C43" s="5">
        <v>76.05</v>
      </c>
      <c r="D43" s="7" t="s">
        <v>1</v>
      </c>
      <c r="E43" s="5">
        <v>75.430000000000007</v>
      </c>
      <c r="F43" s="7" t="s">
        <v>2</v>
      </c>
      <c r="G43" s="5">
        <v>0.36</v>
      </c>
      <c r="H43" s="7" t="s">
        <v>3</v>
      </c>
      <c r="I43" s="5">
        <v>1.07</v>
      </c>
      <c r="J43" s="5"/>
      <c r="K43" s="5"/>
      <c r="L43" s="5"/>
      <c r="M43" s="8" t="s">
        <v>4</v>
      </c>
      <c r="N43" s="5">
        <v>741.81</v>
      </c>
    </row>
    <row r="44" spans="1:29" ht="16" x14ac:dyDescent="0.2">
      <c r="B44" s="5"/>
      <c r="C44" s="5"/>
      <c r="D44" s="5"/>
      <c r="E44" s="5"/>
      <c r="F44" s="7" t="s">
        <v>6</v>
      </c>
      <c r="G44" s="5">
        <v>0.37</v>
      </c>
      <c r="H44" s="7" t="s">
        <v>7</v>
      </c>
      <c r="I44" s="5">
        <v>0.97</v>
      </c>
      <c r="J44" s="5"/>
      <c r="K44" s="5"/>
      <c r="L44" s="5"/>
      <c r="M44" s="5"/>
      <c r="N44" s="5"/>
      <c r="U44" s="15"/>
      <c r="V44" s="15" t="s">
        <v>8</v>
      </c>
      <c r="W44" s="15" t="s">
        <v>9</v>
      </c>
      <c r="X44" s="15" t="s">
        <v>10</v>
      </c>
      <c r="Y44" s="15" t="s">
        <v>11</v>
      </c>
      <c r="Z44" s="15" t="s">
        <v>12</v>
      </c>
      <c r="AA44" s="15" t="s">
        <v>13</v>
      </c>
      <c r="AB44" s="15" t="s">
        <v>14</v>
      </c>
      <c r="AC44" s="15" t="s">
        <v>15</v>
      </c>
    </row>
    <row r="45" spans="1:29" x14ac:dyDescent="0.2">
      <c r="B45" s="1" t="s">
        <v>46</v>
      </c>
      <c r="U45" t="s">
        <v>17</v>
      </c>
      <c r="V45">
        <v>0.57999999999999996</v>
      </c>
      <c r="W45">
        <v>6</v>
      </c>
      <c r="X45">
        <v>37.9</v>
      </c>
      <c r="Y45">
        <v>128</v>
      </c>
      <c r="Z45">
        <v>16</v>
      </c>
      <c r="AA45">
        <v>6</v>
      </c>
      <c r="AB45">
        <v>5</v>
      </c>
      <c r="AC45">
        <v>2</v>
      </c>
    </row>
    <row r="46" spans="1:29" ht="16" x14ac:dyDescent="0.2">
      <c r="B46" s="4" t="s">
        <v>18</v>
      </c>
      <c r="C46" s="4" t="s">
        <v>19</v>
      </c>
      <c r="D46" s="4" t="s">
        <v>20</v>
      </c>
      <c r="E46" s="4" t="s">
        <v>21</v>
      </c>
      <c r="F46" s="4" t="s">
        <v>11</v>
      </c>
      <c r="G46" s="4" t="s">
        <v>22</v>
      </c>
      <c r="H46" s="4" t="s">
        <v>23</v>
      </c>
      <c r="I46" s="4" t="s">
        <v>24</v>
      </c>
      <c r="J46" s="4" t="s">
        <v>25</v>
      </c>
      <c r="K46" s="4" t="s">
        <v>26</v>
      </c>
      <c r="L46" s="4" t="s">
        <v>12</v>
      </c>
      <c r="M46" s="4" t="s">
        <v>27</v>
      </c>
      <c r="N46" s="4" t="s">
        <v>14</v>
      </c>
      <c r="O46" s="4" t="s">
        <v>15</v>
      </c>
      <c r="P46" s="4" t="s">
        <v>28</v>
      </c>
      <c r="Q46" s="4" t="s">
        <v>29</v>
      </c>
      <c r="R46" s="4" t="s">
        <v>30</v>
      </c>
    </row>
    <row r="47" spans="1:29" x14ac:dyDescent="0.2">
      <c r="A47" t="s">
        <v>31</v>
      </c>
      <c r="B47">
        <v>0</v>
      </c>
      <c r="D47">
        <v>36.950000000000003</v>
      </c>
      <c r="E47">
        <v>36.299999999999997</v>
      </c>
      <c r="F47">
        <v>63</v>
      </c>
      <c r="G47">
        <v>32.799999999999997</v>
      </c>
      <c r="H47">
        <v>34.450000000000003</v>
      </c>
      <c r="I47">
        <v>30.6</v>
      </c>
      <c r="J47">
        <v>32.15</v>
      </c>
      <c r="K47">
        <f>0.3*(G47+H47)+0.2*(I47+J47)</f>
        <v>32.725000000000001</v>
      </c>
      <c r="L47">
        <v>6</v>
      </c>
      <c r="M47">
        <v>4.5</v>
      </c>
      <c r="N47">
        <v>2</v>
      </c>
      <c r="O47">
        <v>2</v>
      </c>
      <c r="P47">
        <v>24.1</v>
      </c>
      <c r="Q47">
        <v>26</v>
      </c>
    </row>
    <row r="48" spans="1:29" x14ac:dyDescent="0.2">
      <c r="A48" s="30" t="s">
        <v>32</v>
      </c>
      <c r="B48">
        <v>5</v>
      </c>
      <c r="C48">
        <v>0</v>
      </c>
      <c r="D48">
        <v>36.92</v>
      </c>
      <c r="E48">
        <v>36.6</v>
      </c>
      <c r="F48">
        <v>62</v>
      </c>
      <c r="G48">
        <v>35.15</v>
      </c>
      <c r="H48">
        <v>35.15</v>
      </c>
      <c r="I48">
        <v>32.549999999999997</v>
      </c>
      <c r="J48">
        <v>33.799999999999997</v>
      </c>
      <c r="K48">
        <f>0.3*(G48+H48)+0.2*(I48+J48)</f>
        <v>34.36</v>
      </c>
      <c r="L48" s="2"/>
      <c r="M48" s="2"/>
      <c r="N48" s="2"/>
      <c r="O48" s="2"/>
      <c r="P48">
        <v>35.4</v>
      </c>
      <c r="Q48">
        <v>44.7</v>
      </c>
      <c r="R48">
        <v>28.5</v>
      </c>
    </row>
    <row r="49" spans="1:22" x14ac:dyDescent="0.2">
      <c r="A49" s="30"/>
      <c r="B49">
        <v>10</v>
      </c>
      <c r="C49">
        <v>0</v>
      </c>
      <c r="D49">
        <v>36.92</v>
      </c>
      <c r="E49">
        <v>37</v>
      </c>
      <c r="F49">
        <v>64</v>
      </c>
      <c r="G49">
        <v>36.299999999999997</v>
      </c>
      <c r="H49">
        <v>35.450000000000003</v>
      </c>
      <c r="I49">
        <v>33.6</v>
      </c>
      <c r="J49">
        <v>34.25</v>
      </c>
      <c r="K49">
        <f t="shared" ref="K49:K60" si="2">0.3*(G49+H49)+0.2*(I49+J49)</f>
        <v>35.094999999999999</v>
      </c>
      <c r="L49">
        <v>6</v>
      </c>
      <c r="M49">
        <v>5</v>
      </c>
      <c r="N49">
        <v>3</v>
      </c>
      <c r="O49">
        <v>2</v>
      </c>
      <c r="P49">
        <v>35.700000000000003</v>
      </c>
      <c r="Q49">
        <v>47.2</v>
      </c>
      <c r="R49">
        <v>29.1</v>
      </c>
    </row>
    <row r="50" spans="1:22" x14ac:dyDescent="0.2">
      <c r="A50" s="30"/>
      <c r="B50">
        <v>15</v>
      </c>
      <c r="C50">
        <v>0</v>
      </c>
      <c r="D50">
        <v>36.94</v>
      </c>
      <c r="E50">
        <v>37</v>
      </c>
      <c r="F50">
        <v>67</v>
      </c>
      <c r="G50">
        <v>36.299999999999997</v>
      </c>
      <c r="H50">
        <v>35.6</v>
      </c>
      <c r="I50">
        <v>33.9</v>
      </c>
      <c r="J50">
        <v>34.4</v>
      </c>
      <c r="K50">
        <f t="shared" si="2"/>
        <v>35.230000000000004</v>
      </c>
      <c r="L50" s="2"/>
      <c r="M50" s="2"/>
      <c r="N50" s="2"/>
      <c r="O50" s="2"/>
      <c r="P50">
        <v>36</v>
      </c>
      <c r="Q50">
        <v>49.6</v>
      </c>
      <c r="R50">
        <v>29.7</v>
      </c>
      <c r="U50" s="3" t="s">
        <v>41</v>
      </c>
      <c r="V50" s="3" t="s">
        <v>48</v>
      </c>
    </row>
    <row r="51" spans="1:22" x14ac:dyDescent="0.2">
      <c r="A51" s="30"/>
      <c r="B51">
        <v>20</v>
      </c>
      <c r="C51">
        <v>0</v>
      </c>
      <c r="D51">
        <v>36.96</v>
      </c>
      <c r="E51">
        <v>37.1</v>
      </c>
      <c r="F51">
        <v>64</v>
      </c>
      <c r="G51">
        <v>36.25</v>
      </c>
      <c r="H51">
        <v>35.75</v>
      </c>
      <c r="I51">
        <v>34.4</v>
      </c>
      <c r="J51">
        <v>34.6</v>
      </c>
      <c r="K51">
        <f t="shared" si="2"/>
        <v>35.4</v>
      </c>
      <c r="L51">
        <v>6</v>
      </c>
      <c r="M51">
        <v>4.5</v>
      </c>
      <c r="N51">
        <v>4</v>
      </c>
      <c r="O51">
        <v>1</v>
      </c>
      <c r="P51">
        <v>36.200000000000003</v>
      </c>
      <c r="Q51">
        <v>50</v>
      </c>
      <c r="R51">
        <v>29.8</v>
      </c>
      <c r="U51">
        <v>10</v>
      </c>
      <c r="V51">
        <v>39</v>
      </c>
    </row>
    <row r="52" spans="1:22" x14ac:dyDescent="0.2">
      <c r="A52" s="30"/>
      <c r="B52">
        <v>25</v>
      </c>
      <c r="C52">
        <v>0</v>
      </c>
      <c r="D52">
        <v>36.99</v>
      </c>
      <c r="E52">
        <v>37.1</v>
      </c>
      <c r="F52">
        <v>65</v>
      </c>
      <c r="G52">
        <v>36.25</v>
      </c>
      <c r="H52">
        <v>35.75</v>
      </c>
      <c r="I52">
        <v>34.700000000000003</v>
      </c>
      <c r="J52">
        <v>34.700000000000003</v>
      </c>
      <c r="K52">
        <f t="shared" si="2"/>
        <v>35.480000000000004</v>
      </c>
      <c r="L52" s="2"/>
      <c r="M52" s="2"/>
      <c r="N52" s="2"/>
      <c r="O52" s="2"/>
      <c r="P52">
        <v>36</v>
      </c>
      <c r="Q52">
        <v>50.4</v>
      </c>
      <c r="R52">
        <v>29.8</v>
      </c>
      <c r="U52">
        <v>20</v>
      </c>
      <c r="V52">
        <v>38</v>
      </c>
    </row>
    <row r="53" spans="1:22" x14ac:dyDescent="0.2">
      <c r="A53" s="30"/>
      <c r="B53">
        <v>30</v>
      </c>
      <c r="C53">
        <v>0</v>
      </c>
      <c r="D53">
        <v>37.020000000000003</v>
      </c>
      <c r="E53">
        <v>37.200000000000003</v>
      </c>
      <c r="F53">
        <v>70</v>
      </c>
      <c r="G53">
        <v>36.25</v>
      </c>
      <c r="H53">
        <v>35.75</v>
      </c>
      <c r="I53">
        <v>34.799999999999997</v>
      </c>
      <c r="J53">
        <v>34.6</v>
      </c>
      <c r="K53">
        <f t="shared" si="2"/>
        <v>35.480000000000004</v>
      </c>
      <c r="L53">
        <v>6</v>
      </c>
      <c r="M53">
        <v>5</v>
      </c>
      <c r="N53">
        <v>4</v>
      </c>
      <c r="O53">
        <v>1</v>
      </c>
      <c r="P53">
        <v>36.200000000000003</v>
      </c>
      <c r="Q53">
        <v>49.9</v>
      </c>
      <c r="R53">
        <v>29.8</v>
      </c>
      <c r="U53">
        <v>30</v>
      </c>
      <c r="V53">
        <v>37</v>
      </c>
    </row>
    <row r="54" spans="1:22" x14ac:dyDescent="0.2">
      <c r="A54" s="6" t="s">
        <v>33</v>
      </c>
      <c r="D54">
        <v>37.090000000000003</v>
      </c>
      <c r="E54">
        <v>37</v>
      </c>
      <c r="F54">
        <v>75</v>
      </c>
      <c r="G54">
        <v>35.950000000000003</v>
      </c>
      <c r="H54">
        <v>36</v>
      </c>
      <c r="I54">
        <v>35.450000000000003</v>
      </c>
      <c r="J54">
        <v>35</v>
      </c>
      <c r="K54">
        <f t="shared" si="2"/>
        <v>35.675000000000004</v>
      </c>
      <c r="L54">
        <v>6</v>
      </c>
      <c r="M54">
        <v>5</v>
      </c>
      <c r="N54">
        <v>4</v>
      </c>
      <c r="O54">
        <v>1</v>
      </c>
      <c r="P54">
        <v>35.6</v>
      </c>
      <c r="Q54">
        <v>50.1</v>
      </c>
      <c r="R54">
        <v>29.4</v>
      </c>
      <c r="U54">
        <v>40</v>
      </c>
      <c r="V54">
        <v>36</v>
      </c>
    </row>
    <row r="55" spans="1:22" x14ac:dyDescent="0.2">
      <c r="A55" s="30" t="s">
        <v>34</v>
      </c>
      <c r="B55">
        <v>5</v>
      </c>
      <c r="C55">
        <v>145</v>
      </c>
      <c r="D55">
        <v>37.25</v>
      </c>
      <c r="E55">
        <v>37.4</v>
      </c>
      <c r="F55">
        <v>108</v>
      </c>
      <c r="G55">
        <v>36.049999999999997</v>
      </c>
      <c r="H55">
        <v>36.299999999999997</v>
      </c>
      <c r="I55">
        <v>36.25</v>
      </c>
      <c r="J55">
        <v>35.799999999999997</v>
      </c>
      <c r="K55">
        <f t="shared" si="2"/>
        <v>36.114999999999995</v>
      </c>
      <c r="L55" s="2"/>
      <c r="M55" s="2"/>
      <c r="N55" s="2"/>
      <c r="O55" s="2"/>
      <c r="P55">
        <v>35.700000000000003</v>
      </c>
      <c r="Q55">
        <v>49.4</v>
      </c>
      <c r="R55">
        <v>29.3</v>
      </c>
      <c r="U55">
        <v>50</v>
      </c>
      <c r="V55">
        <v>36</v>
      </c>
    </row>
    <row r="56" spans="1:22" x14ac:dyDescent="0.2">
      <c r="A56" s="30"/>
      <c r="B56">
        <v>10</v>
      </c>
      <c r="C56">
        <v>145</v>
      </c>
      <c r="D56">
        <v>37.4</v>
      </c>
      <c r="E56">
        <v>37.6</v>
      </c>
      <c r="F56">
        <v>109</v>
      </c>
      <c r="G56">
        <v>36.4</v>
      </c>
      <c r="H56">
        <v>36.450000000000003</v>
      </c>
      <c r="I56">
        <v>36.85</v>
      </c>
      <c r="J56">
        <v>36.35</v>
      </c>
      <c r="K56">
        <f t="shared" si="2"/>
        <v>36.494999999999997</v>
      </c>
      <c r="L56">
        <v>15</v>
      </c>
      <c r="M56">
        <v>6</v>
      </c>
      <c r="N56">
        <v>5</v>
      </c>
      <c r="O56">
        <v>2</v>
      </c>
      <c r="P56">
        <v>35.799999999999997</v>
      </c>
      <c r="Q56">
        <v>49</v>
      </c>
      <c r="R56">
        <v>29.5</v>
      </c>
      <c r="U56">
        <v>60</v>
      </c>
      <c r="V56">
        <v>35</v>
      </c>
    </row>
    <row r="57" spans="1:22" x14ac:dyDescent="0.2">
      <c r="A57" s="30"/>
      <c r="B57">
        <v>15</v>
      </c>
      <c r="C57">
        <v>145</v>
      </c>
      <c r="D57">
        <v>37.590000000000003</v>
      </c>
      <c r="E57">
        <v>37.6</v>
      </c>
      <c r="F57">
        <v>116</v>
      </c>
      <c r="G57">
        <v>36.75</v>
      </c>
      <c r="H57">
        <v>36.5</v>
      </c>
      <c r="I57">
        <v>37.1</v>
      </c>
      <c r="J57">
        <v>36.450000000000003</v>
      </c>
      <c r="K57">
        <f t="shared" si="2"/>
        <v>36.685000000000002</v>
      </c>
      <c r="L57" s="2"/>
      <c r="M57" s="2">
        <v>5</v>
      </c>
      <c r="N57" s="2">
        <v>2</v>
      </c>
      <c r="O57" s="2"/>
      <c r="P57">
        <v>36.1</v>
      </c>
      <c r="Q57">
        <v>49.8</v>
      </c>
      <c r="R57">
        <v>29.8</v>
      </c>
      <c r="U57" t="s">
        <v>43</v>
      </c>
      <c r="V57">
        <f>AVERAGE(V51:V56)</f>
        <v>36.833333333333336</v>
      </c>
    </row>
    <row r="58" spans="1:22" x14ac:dyDescent="0.2">
      <c r="A58" s="30"/>
      <c r="B58">
        <v>20</v>
      </c>
      <c r="C58">
        <v>145</v>
      </c>
      <c r="D58">
        <v>37.729999999999997</v>
      </c>
      <c r="E58">
        <v>37.9</v>
      </c>
      <c r="F58">
        <v>117</v>
      </c>
      <c r="G58">
        <v>36.700000000000003</v>
      </c>
      <c r="H58">
        <v>36.450000000000003</v>
      </c>
      <c r="I58">
        <v>37.299999999999997</v>
      </c>
      <c r="J58">
        <v>36.6</v>
      </c>
      <c r="K58">
        <f t="shared" si="2"/>
        <v>36.725000000000001</v>
      </c>
      <c r="L58">
        <v>15</v>
      </c>
      <c r="M58">
        <v>6.5</v>
      </c>
      <c r="N58">
        <v>5</v>
      </c>
      <c r="O58">
        <v>2</v>
      </c>
      <c r="P58">
        <v>36.299999999999997</v>
      </c>
      <c r="Q58">
        <v>50.5</v>
      </c>
      <c r="R58">
        <v>30</v>
      </c>
      <c r="S58" t="s">
        <v>35</v>
      </c>
      <c r="T58">
        <f>R48:R60</f>
        <v>30</v>
      </c>
    </row>
    <row r="59" spans="1:22" x14ac:dyDescent="0.2">
      <c r="A59" s="30"/>
      <c r="B59">
        <v>25</v>
      </c>
      <c r="C59">
        <v>145</v>
      </c>
      <c r="D59">
        <v>37.869999999999997</v>
      </c>
      <c r="E59">
        <v>37.799999999999997</v>
      </c>
      <c r="F59">
        <v>121</v>
      </c>
      <c r="G59">
        <v>36.65</v>
      </c>
      <c r="H59">
        <v>36.6</v>
      </c>
      <c r="I59">
        <v>37.4</v>
      </c>
      <c r="J59">
        <v>36.6</v>
      </c>
      <c r="K59">
        <f t="shared" si="2"/>
        <v>36.774999999999999</v>
      </c>
      <c r="L59" s="2"/>
      <c r="M59" s="2"/>
      <c r="N59" s="2"/>
      <c r="O59" s="2"/>
      <c r="P59">
        <v>36.299999999999997</v>
      </c>
      <c r="Q59">
        <v>51.4</v>
      </c>
      <c r="R59">
        <v>30.2</v>
      </c>
      <c r="S59" t="s">
        <v>36</v>
      </c>
      <c r="T59">
        <f>AVERAGE(Q48:Q60)</f>
        <v>49.5</v>
      </c>
    </row>
    <row r="60" spans="1:22" x14ac:dyDescent="0.2">
      <c r="A60" s="30"/>
      <c r="B60">
        <v>30</v>
      </c>
      <c r="C60">
        <v>145</v>
      </c>
      <c r="D60">
        <v>38.03</v>
      </c>
      <c r="E60">
        <v>38.1</v>
      </c>
      <c r="F60">
        <v>122</v>
      </c>
      <c r="G60">
        <v>36.6</v>
      </c>
      <c r="H60">
        <v>36.65</v>
      </c>
      <c r="I60">
        <v>37.6</v>
      </c>
      <c r="J60">
        <v>36.75</v>
      </c>
      <c r="K60">
        <f t="shared" si="2"/>
        <v>36.844999999999999</v>
      </c>
      <c r="L60">
        <v>16</v>
      </c>
      <c r="M60">
        <v>6.5</v>
      </c>
      <c r="N60">
        <v>5</v>
      </c>
      <c r="O60">
        <v>2</v>
      </c>
      <c r="P60">
        <v>36.4</v>
      </c>
      <c r="Q60">
        <v>51.5</v>
      </c>
      <c r="R60">
        <v>30.2</v>
      </c>
      <c r="S60" t="s">
        <v>37</v>
      </c>
      <c r="T60">
        <f>AVERAGE(P48:P60)</f>
        <v>35.976923076923079</v>
      </c>
    </row>
    <row r="61" spans="1:22" x14ac:dyDescent="0.2">
      <c r="A61" t="s">
        <v>33</v>
      </c>
      <c r="D61">
        <v>37.26</v>
      </c>
      <c r="E61">
        <v>37.5</v>
      </c>
      <c r="F61">
        <v>96</v>
      </c>
      <c r="G61">
        <v>34.4</v>
      </c>
      <c r="H61">
        <v>34.85</v>
      </c>
      <c r="I61">
        <v>36</v>
      </c>
      <c r="J61">
        <v>34.549999999999997</v>
      </c>
      <c r="L61">
        <v>6</v>
      </c>
      <c r="M61">
        <v>3</v>
      </c>
      <c r="N61">
        <v>3</v>
      </c>
      <c r="O61">
        <v>4</v>
      </c>
      <c r="P61">
        <v>24.3</v>
      </c>
      <c r="Q61">
        <v>29</v>
      </c>
    </row>
    <row r="63" spans="1:22" x14ac:dyDescent="0.2">
      <c r="S63" s="17"/>
    </row>
    <row r="64" spans="1:22" x14ac:dyDescent="0.2">
      <c r="A64" t="s">
        <v>101</v>
      </c>
    </row>
    <row r="65" spans="1:2" x14ac:dyDescent="0.2">
      <c r="A65" t="s">
        <v>16</v>
      </c>
      <c r="B65" s="23">
        <f>((C1-E1)/36)*60</f>
        <v>1.1166666666666696</v>
      </c>
    </row>
    <row r="66" spans="1:2" x14ac:dyDescent="0.2">
      <c r="A66" t="s">
        <v>39</v>
      </c>
      <c r="B66" s="23">
        <f>((C22-E22)/36)*60</f>
        <v>1.0333333333333408</v>
      </c>
    </row>
    <row r="67" spans="1:2" x14ac:dyDescent="0.2">
      <c r="A67" t="s">
        <v>46</v>
      </c>
      <c r="B67" s="23">
        <f>((C43-E43)/36)*60</f>
        <v>1.0333333333333172</v>
      </c>
    </row>
  </sheetData>
  <mergeCells count="6">
    <mergeCell ref="A55:A60"/>
    <mergeCell ref="A6:A11"/>
    <mergeCell ref="A13:A18"/>
    <mergeCell ref="A27:A32"/>
    <mergeCell ref="A34:A39"/>
    <mergeCell ref="A48:A5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67"/>
  <sheetViews>
    <sheetView zoomScale="80" zoomScaleNormal="80" zoomScalePageLayoutView="80" workbookViewId="0">
      <selection activeCell="U2" sqref="U2:AC45"/>
    </sheetView>
  </sheetViews>
  <sheetFormatPr baseColWidth="10" defaultColWidth="8.83203125" defaultRowHeight="15" x14ac:dyDescent="0.2"/>
  <cols>
    <col min="1" max="1" width="26.5" bestFit="1" customWidth="1"/>
    <col min="2" max="2" width="20.83203125" bestFit="1" customWidth="1"/>
    <col min="3" max="3" width="11.5" bestFit="1" customWidth="1"/>
    <col min="4" max="4" width="20.5" bestFit="1" customWidth="1"/>
    <col min="5" max="5" width="13.5" bestFit="1" customWidth="1"/>
    <col min="6" max="6" width="35.5" customWidth="1"/>
    <col min="7" max="7" width="12.1640625" bestFit="1" customWidth="1"/>
    <col min="8" max="8" width="34.5" bestFit="1" customWidth="1"/>
    <col min="9" max="9" width="10.33203125" bestFit="1" customWidth="1"/>
    <col min="10" max="10" width="20.5" bestFit="1" customWidth="1"/>
    <col min="11" max="11" width="20.5" customWidth="1"/>
    <col min="13" max="13" width="21.6640625" bestFit="1" customWidth="1"/>
    <col min="14" max="14" width="7.6640625" bestFit="1" customWidth="1"/>
    <col min="15" max="15" width="19.5" bestFit="1" customWidth="1"/>
    <col min="16" max="16" width="15.83203125" bestFit="1" customWidth="1"/>
    <col min="17" max="17" width="10.6640625" bestFit="1" customWidth="1"/>
    <col min="19" max="19" width="22.5" bestFit="1" customWidth="1"/>
    <col min="21" max="21" width="22.5" bestFit="1" customWidth="1"/>
    <col min="22" max="22" width="24.1640625" bestFit="1" customWidth="1"/>
  </cols>
  <sheetData>
    <row r="1" spans="1:29" ht="16" x14ac:dyDescent="0.2">
      <c r="B1" s="7" t="s">
        <v>0</v>
      </c>
      <c r="C1" s="5">
        <v>58.3</v>
      </c>
      <c r="D1" s="7" t="s">
        <v>1</v>
      </c>
      <c r="E1" s="5">
        <v>57.87</v>
      </c>
      <c r="F1" s="7" t="s">
        <v>2</v>
      </c>
      <c r="G1" s="5">
        <v>0.34</v>
      </c>
      <c r="H1" s="7" t="s">
        <v>3</v>
      </c>
      <c r="I1" s="5">
        <v>0.6</v>
      </c>
      <c r="J1" s="5"/>
      <c r="K1" s="5"/>
      <c r="L1" s="5"/>
      <c r="M1" s="7" t="s">
        <v>4</v>
      </c>
      <c r="N1" s="5">
        <v>750.06</v>
      </c>
    </row>
    <row r="2" spans="1:29" ht="16" x14ac:dyDescent="0.2">
      <c r="B2" s="5"/>
      <c r="C2" s="5"/>
      <c r="D2" s="5"/>
      <c r="E2" s="5"/>
      <c r="F2" s="7" t="s">
        <v>6</v>
      </c>
      <c r="G2" s="5">
        <v>0.36</v>
      </c>
      <c r="H2" s="7" t="s">
        <v>7</v>
      </c>
      <c r="I2" s="5">
        <v>0.94</v>
      </c>
      <c r="J2" s="5"/>
      <c r="K2" s="5"/>
      <c r="L2" s="5"/>
      <c r="M2" s="5"/>
      <c r="N2" s="5"/>
    </row>
    <row r="3" spans="1:29" x14ac:dyDescent="0.2">
      <c r="B3" s="1" t="s">
        <v>16</v>
      </c>
      <c r="U3" s="15"/>
      <c r="V3" s="15" t="s">
        <v>8</v>
      </c>
      <c r="W3" s="15" t="s">
        <v>9</v>
      </c>
      <c r="X3" s="15" t="s">
        <v>10</v>
      </c>
      <c r="Y3" s="15" t="s">
        <v>11</v>
      </c>
      <c r="Z3" s="15" t="s">
        <v>12</v>
      </c>
      <c r="AA3" s="15" t="s">
        <v>13</v>
      </c>
      <c r="AB3" s="15" t="s">
        <v>14</v>
      </c>
      <c r="AC3" s="15" t="s">
        <v>15</v>
      </c>
    </row>
    <row r="4" spans="1:29" ht="16" x14ac:dyDescent="0.2">
      <c r="B4" s="4" t="s">
        <v>18</v>
      </c>
      <c r="C4" s="4" t="s">
        <v>19</v>
      </c>
      <c r="D4" s="4" t="s">
        <v>20</v>
      </c>
      <c r="E4" s="4" t="s">
        <v>21</v>
      </c>
      <c r="F4" s="4" t="s">
        <v>11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12</v>
      </c>
      <c r="M4" s="4" t="s">
        <v>27</v>
      </c>
      <c r="N4" s="4" t="s">
        <v>14</v>
      </c>
      <c r="O4" s="4" t="s">
        <v>15</v>
      </c>
      <c r="P4" s="4" t="s">
        <v>28</v>
      </c>
      <c r="Q4" s="4" t="s">
        <v>29</v>
      </c>
      <c r="R4" s="4" t="s">
        <v>30</v>
      </c>
      <c r="U4" t="s">
        <v>17</v>
      </c>
      <c r="V4">
        <v>0.61</v>
      </c>
      <c r="W4">
        <v>6.5</v>
      </c>
      <c r="X4">
        <v>38.33</v>
      </c>
      <c r="Y4">
        <v>156</v>
      </c>
      <c r="Z4">
        <v>14</v>
      </c>
      <c r="AA4">
        <v>6</v>
      </c>
      <c r="AB4">
        <v>4</v>
      </c>
      <c r="AC4">
        <v>4</v>
      </c>
    </row>
    <row r="5" spans="1:29" x14ac:dyDescent="0.2">
      <c r="A5" t="s">
        <v>31</v>
      </c>
      <c r="B5">
        <v>0</v>
      </c>
      <c r="D5">
        <v>37.32</v>
      </c>
      <c r="E5">
        <v>36.799999999999997</v>
      </c>
      <c r="F5">
        <v>73</v>
      </c>
      <c r="G5">
        <v>31.8</v>
      </c>
      <c r="H5">
        <v>33.049999999999997</v>
      </c>
      <c r="I5">
        <v>31.25</v>
      </c>
      <c r="J5">
        <v>31.05</v>
      </c>
      <c r="K5">
        <f>0.3*(G5+H5)+0.2*(I5+J5)</f>
        <v>31.914999999999999</v>
      </c>
      <c r="L5">
        <v>6</v>
      </c>
      <c r="M5">
        <v>4</v>
      </c>
      <c r="N5">
        <v>2</v>
      </c>
      <c r="O5">
        <v>1</v>
      </c>
      <c r="P5">
        <v>24.8</v>
      </c>
      <c r="Q5">
        <v>37</v>
      </c>
    </row>
    <row r="6" spans="1:29" x14ac:dyDescent="0.2">
      <c r="A6" s="30" t="s">
        <v>32</v>
      </c>
      <c r="B6">
        <v>5</v>
      </c>
      <c r="C6">
        <v>0</v>
      </c>
      <c r="D6">
        <v>37.35</v>
      </c>
      <c r="E6">
        <v>37</v>
      </c>
      <c r="F6">
        <v>76</v>
      </c>
      <c r="G6">
        <v>32.950000000000003</v>
      </c>
      <c r="H6">
        <v>34.25</v>
      </c>
      <c r="I6">
        <v>32.85</v>
      </c>
      <c r="J6">
        <v>32.85</v>
      </c>
      <c r="K6">
        <f>0.3*(G6+H6)+0.2*(I6+J6)</f>
        <v>33.299999999999997</v>
      </c>
      <c r="L6" s="2"/>
      <c r="M6" s="2"/>
      <c r="N6" s="2"/>
      <c r="O6" s="2"/>
      <c r="P6">
        <v>35.4</v>
      </c>
      <c r="Q6">
        <v>40.6</v>
      </c>
      <c r="R6">
        <v>27.6</v>
      </c>
    </row>
    <row r="7" spans="1:29" x14ac:dyDescent="0.2">
      <c r="A7" s="30"/>
      <c r="B7">
        <v>10</v>
      </c>
      <c r="C7">
        <v>0</v>
      </c>
      <c r="D7">
        <v>37.33</v>
      </c>
      <c r="E7">
        <v>37</v>
      </c>
      <c r="F7">
        <v>73</v>
      </c>
      <c r="G7">
        <v>33.5</v>
      </c>
      <c r="H7">
        <v>35.1</v>
      </c>
      <c r="I7">
        <v>33.6</v>
      </c>
      <c r="J7">
        <v>33.6</v>
      </c>
      <c r="K7">
        <f t="shared" ref="K7:K17" si="0">0.3*(G7+H7)+0.2*(I7+J7)</f>
        <v>34.019999999999996</v>
      </c>
      <c r="L7">
        <v>6</v>
      </c>
      <c r="M7">
        <v>4.5</v>
      </c>
      <c r="N7">
        <v>3</v>
      </c>
      <c r="O7">
        <v>1</v>
      </c>
      <c r="P7">
        <v>35.9</v>
      </c>
      <c r="Q7">
        <v>48.9</v>
      </c>
      <c r="R7">
        <v>29.4</v>
      </c>
    </row>
    <row r="8" spans="1:29" x14ac:dyDescent="0.2">
      <c r="A8" s="30"/>
      <c r="B8">
        <v>15</v>
      </c>
      <c r="C8">
        <v>0</v>
      </c>
      <c r="D8">
        <v>37.36</v>
      </c>
      <c r="E8">
        <v>37.299999999999997</v>
      </c>
      <c r="F8">
        <v>74</v>
      </c>
      <c r="G8">
        <v>34.25</v>
      </c>
      <c r="H8">
        <v>35.65</v>
      </c>
      <c r="I8">
        <v>34.200000000000003</v>
      </c>
      <c r="J8">
        <v>34.200000000000003</v>
      </c>
      <c r="K8">
        <f t="shared" si="0"/>
        <v>34.650000000000006</v>
      </c>
      <c r="L8" s="2"/>
      <c r="M8" s="2"/>
      <c r="N8" s="2"/>
      <c r="O8" s="2"/>
      <c r="P8">
        <v>36.4</v>
      </c>
      <c r="Q8">
        <v>53.8</v>
      </c>
      <c r="R8">
        <v>30.7</v>
      </c>
    </row>
    <row r="9" spans="1:29" x14ac:dyDescent="0.2">
      <c r="A9" s="30"/>
      <c r="B9">
        <v>20</v>
      </c>
      <c r="C9">
        <v>0</v>
      </c>
      <c r="D9">
        <v>37.36</v>
      </c>
      <c r="E9">
        <v>37.299999999999997</v>
      </c>
      <c r="F9">
        <v>74</v>
      </c>
      <c r="G9">
        <v>34.6</v>
      </c>
      <c r="H9">
        <v>35.85</v>
      </c>
      <c r="I9">
        <v>34.299999999999997</v>
      </c>
      <c r="J9">
        <v>34.299999999999997</v>
      </c>
      <c r="K9">
        <f t="shared" si="0"/>
        <v>34.855000000000004</v>
      </c>
      <c r="L9">
        <v>6</v>
      </c>
      <c r="M9">
        <v>4.5</v>
      </c>
      <c r="N9">
        <v>3</v>
      </c>
      <c r="O9">
        <v>1</v>
      </c>
      <c r="P9">
        <v>36.5</v>
      </c>
      <c r="Q9">
        <v>54.3</v>
      </c>
      <c r="R9">
        <v>30.8</v>
      </c>
    </row>
    <row r="10" spans="1:29" x14ac:dyDescent="0.2">
      <c r="A10" s="30"/>
      <c r="B10">
        <v>25</v>
      </c>
      <c r="C10">
        <v>0</v>
      </c>
      <c r="D10">
        <v>37.35</v>
      </c>
      <c r="E10">
        <v>37.5</v>
      </c>
      <c r="F10">
        <v>73</v>
      </c>
      <c r="G10">
        <v>34.799999999999997</v>
      </c>
      <c r="H10">
        <v>35.950000000000003</v>
      </c>
      <c r="I10">
        <v>34.299999999999997</v>
      </c>
      <c r="J10">
        <v>34.299999999999997</v>
      </c>
      <c r="K10">
        <f t="shared" si="0"/>
        <v>34.944999999999993</v>
      </c>
      <c r="L10" s="2"/>
      <c r="M10" s="2"/>
      <c r="N10" s="2"/>
      <c r="O10" s="2"/>
      <c r="P10">
        <v>36.4</v>
      </c>
      <c r="Q10">
        <v>48.2</v>
      </c>
      <c r="R10">
        <v>29.8</v>
      </c>
    </row>
    <row r="11" spans="1:29" x14ac:dyDescent="0.2">
      <c r="A11" s="30"/>
      <c r="B11">
        <v>30</v>
      </c>
      <c r="C11">
        <v>0</v>
      </c>
      <c r="D11">
        <v>37.450000000000003</v>
      </c>
      <c r="E11">
        <v>37.5</v>
      </c>
      <c r="F11">
        <v>75</v>
      </c>
      <c r="G11">
        <v>35.35</v>
      </c>
      <c r="H11">
        <v>36.200000000000003</v>
      </c>
      <c r="I11">
        <v>34.549999999999997</v>
      </c>
      <c r="J11">
        <v>34.549999999999997</v>
      </c>
      <c r="K11">
        <f t="shared" si="0"/>
        <v>35.285000000000004</v>
      </c>
      <c r="L11">
        <v>6</v>
      </c>
      <c r="M11">
        <v>5</v>
      </c>
      <c r="N11">
        <v>4</v>
      </c>
      <c r="O11">
        <v>2</v>
      </c>
      <c r="P11">
        <v>36.5</v>
      </c>
      <c r="Q11">
        <v>51.1</v>
      </c>
      <c r="R11">
        <v>30.3</v>
      </c>
    </row>
    <row r="12" spans="1:29" x14ac:dyDescent="0.2">
      <c r="A12" s="6" t="s">
        <v>33</v>
      </c>
      <c r="D12">
        <v>37.49</v>
      </c>
      <c r="E12">
        <v>34.299999999999997</v>
      </c>
      <c r="F12">
        <v>67</v>
      </c>
      <c r="G12">
        <v>36.049999999999997</v>
      </c>
      <c r="H12">
        <v>36.299999999999997</v>
      </c>
      <c r="I12">
        <v>35.950000000000003</v>
      </c>
      <c r="J12">
        <v>34.75</v>
      </c>
      <c r="K12">
        <f t="shared" si="0"/>
        <v>35.844999999999999</v>
      </c>
      <c r="L12">
        <v>6</v>
      </c>
      <c r="M12">
        <v>5</v>
      </c>
      <c r="N12">
        <v>4</v>
      </c>
      <c r="O12">
        <v>2</v>
      </c>
      <c r="P12">
        <v>35.799999999999997</v>
      </c>
      <c r="Q12">
        <v>47.4</v>
      </c>
      <c r="R12">
        <v>29.1</v>
      </c>
    </row>
    <row r="13" spans="1:29" x14ac:dyDescent="0.2">
      <c r="A13" s="30" t="s">
        <v>34</v>
      </c>
      <c r="B13">
        <v>5</v>
      </c>
      <c r="C13">
        <v>105</v>
      </c>
      <c r="D13">
        <v>37.46</v>
      </c>
      <c r="E13">
        <v>37.200000000000003</v>
      </c>
      <c r="F13">
        <v>128</v>
      </c>
      <c r="G13">
        <v>35.9</v>
      </c>
      <c r="H13">
        <v>36.049999999999997</v>
      </c>
      <c r="I13">
        <v>36.15</v>
      </c>
      <c r="J13">
        <v>35</v>
      </c>
      <c r="K13">
        <f t="shared" si="0"/>
        <v>35.814999999999998</v>
      </c>
      <c r="L13" s="2"/>
      <c r="M13" s="2"/>
      <c r="N13" s="2"/>
      <c r="O13" s="2"/>
      <c r="P13">
        <v>36.1</v>
      </c>
      <c r="Q13">
        <v>51.1</v>
      </c>
      <c r="R13">
        <v>30</v>
      </c>
    </row>
    <row r="14" spans="1:29" x14ac:dyDescent="0.2">
      <c r="A14" s="30"/>
      <c r="B14">
        <v>10</v>
      </c>
      <c r="C14">
        <v>105</v>
      </c>
      <c r="D14">
        <v>37.5</v>
      </c>
      <c r="E14">
        <v>37.6</v>
      </c>
      <c r="F14">
        <v>133</v>
      </c>
      <c r="G14">
        <v>36.25</v>
      </c>
      <c r="H14">
        <v>36.200000000000003</v>
      </c>
      <c r="I14">
        <v>36.799999999999997</v>
      </c>
      <c r="J14">
        <v>35.700000000000003</v>
      </c>
      <c r="K14">
        <f t="shared" si="0"/>
        <v>36.234999999999999</v>
      </c>
      <c r="L14">
        <v>10</v>
      </c>
      <c r="M14">
        <v>5.5</v>
      </c>
      <c r="N14">
        <v>4</v>
      </c>
      <c r="O14">
        <v>2</v>
      </c>
      <c r="P14">
        <v>36.200000000000003</v>
      </c>
      <c r="Q14">
        <v>53.7</v>
      </c>
      <c r="R14">
        <v>30.4</v>
      </c>
    </row>
    <row r="15" spans="1:29" x14ac:dyDescent="0.2">
      <c r="A15" s="30"/>
      <c r="B15">
        <v>15</v>
      </c>
      <c r="C15">
        <v>105</v>
      </c>
      <c r="D15">
        <v>37.619999999999997</v>
      </c>
      <c r="E15">
        <v>38</v>
      </c>
      <c r="F15">
        <v>137</v>
      </c>
      <c r="G15">
        <v>36.65</v>
      </c>
      <c r="H15">
        <v>36.299999999999997</v>
      </c>
      <c r="I15">
        <v>37.15</v>
      </c>
      <c r="J15">
        <v>36.200000000000003</v>
      </c>
      <c r="K15">
        <f t="shared" si="0"/>
        <v>36.554999999999993</v>
      </c>
      <c r="L15" s="2"/>
      <c r="M15" s="2"/>
      <c r="N15" s="2"/>
      <c r="O15" s="2"/>
      <c r="P15">
        <v>36.299999999999997</v>
      </c>
      <c r="Q15">
        <v>53.9</v>
      </c>
      <c r="R15">
        <v>30.4</v>
      </c>
    </row>
    <row r="16" spans="1:29" x14ac:dyDescent="0.2">
      <c r="A16" s="30"/>
      <c r="B16">
        <v>20</v>
      </c>
      <c r="C16">
        <v>105</v>
      </c>
      <c r="D16">
        <v>37.729999999999997</v>
      </c>
      <c r="E16">
        <v>38</v>
      </c>
      <c r="F16">
        <v>139</v>
      </c>
      <c r="G16">
        <v>36.799999999999997</v>
      </c>
      <c r="H16">
        <v>36.549999999999997</v>
      </c>
      <c r="I16">
        <v>37.4</v>
      </c>
      <c r="J16">
        <v>36.450000000000003</v>
      </c>
      <c r="K16">
        <f t="shared" si="0"/>
        <v>36.774999999999999</v>
      </c>
      <c r="L16">
        <v>12</v>
      </c>
      <c r="M16">
        <v>5.5</v>
      </c>
      <c r="N16">
        <v>5</v>
      </c>
      <c r="O16">
        <v>3</v>
      </c>
      <c r="P16">
        <v>36.299999999999997</v>
      </c>
      <c r="Q16">
        <v>54.4</v>
      </c>
      <c r="R16">
        <v>30.6</v>
      </c>
      <c r="S16" t="s">
        <v>35</v>
      </c>
      <c r="T16">
        <f>R6:R18</f>
        <v>30.6</v>
      </c>
    </row>
    <row r="17" spans="1:29" x14ac:dyDescent="0.2">
      <c r="A17" s="30"/>
      <c r="B17">
        <v>25</v>
      </c>
      <c r="C17">
        <v>105</v>
      </c>
      <c r="D17">
        <v>37.880000000000003</v>
      </c>
      <c r="E17">
        <v>38.200000000000003</v>
      </c>
      <c r="F17">
        <v>132</v>
      </c>
      <c r="G17">
        <v>36.950000000000003</v>
      </c>
      <c r="H17">
        <v>36.4</v>
      </c>
      <c r="I17">
        <v>37.4</v>
      </c>
      <c r="J17">
        <v>36.65</v>
      </c>
      <c r="K17">
        <f t="shared" si="0"/>
        <v>36.814999999999998</v>
      </c>
      <c r="L17" s="2"/>
      <c r="M17" s="2"/>
      <c r="N17" s="2"/>
      <c r="O17" s="2"/>
      <c r="P17">
        <v>36.299999999999997</v>
      </c>
      <c r="Q17">
        <v>50.3</v>
      </c>
      <c r="R17">
        <v>30.2</v>
      </c>
      <c r="S17" t="s">
        <v>36</v>
      </c>
      <c r="T17">
        <f>AVERAGE(Q6:Q18)</f>
        <v>50.84615384615384</v>
      </c>
    </row>
    <row r="18" spans="1:29" x14ac:dyDescent="0.2">
      <c r="A18" s="30"/>
      <c r="B18">
        <v>30</v>
      </c>
      <c r="C18">
        <v>105</v>
      </c>
      <c r="D18">
        <v>37.96</v>
      </c>
      <c r="E18">
        <v>38.299999999999997</v>
      </c>
      <c r="F18">
        <v>136</v>
      </c>
      <c r="G18">
        <v>37.049999999999997</v>
      </c>
      <c r="H18">
        <v>36.5</v>
      </c>
      <c r="I18">
        <v>37.5</v>
      </c>
      <c r="J18">
        <v>36.799999999999997</v>
      </c>
      <c r="K18">
        <f>0.3*(G18+H18)+0.2*(I18+J18)</f>
        <v>36.924999999999997</v>
      </c>
      <c r="L18">
        <v>12</v>
      </c>
      <c r="M18">
        <v>5.5</v>
      </c>
      <c r="N18">
        <v>4</v>
      </c>
      <c r="O18">
        <v>3</v>
      </c>
      <c r="P18">
        <v>36.200000000000003</v>
      </c>
      <c r="Q18">
        <v>53.3</v>
      </c>
      <c r="R18">
        <v>30.4</v>
      </c>
      <c r="S18" t="s">
        <v>37</v>
      </c>
      <c r="T18">
        <f>AVERAGE(P6:P18)</f>
        <v>36.176923076923075</v>
      </c>
    </row>
    <row r="19" spans="1:29" x14ac:dyDescent="0.2">
      <c r="A19" s="6" t="s">
        <v>33</v>
      </c>
      <c r="D19">
        <v>38.46</v>
      </c>
      <c r="E19">
        <v>37.6</v>
      </c>
      <c r="F19">
        <v>105</v>
      </c>
      <c r="G19">
        <v>34.5</v>
      </c>
      <c r="H19">
        <v>34.85</v>
      </c>
      <c r="I19">
        <v>36.450000000000003</v>
      </c>
      <c r="J19">
        <v>35.700000000000003</v>
      </c>
      <c r="K19">
        <f>0.3*(G19+H19)+0.2*(I19+J19)</f>
        <v>35.234999999999999</v>
      </c>
      <c r="L19">
        <v>6</v>
      </c>
      <c r="M19">
        <v>4</v>
      </c>
      <c r="N19">
        <v>3</v>
      </c>
      <c r="O19">
        <v>4</v>
      </c>
      <c r="P19">
        <v>25.5</v>
      </c>
      <c r="Q19">
        <v>42</v>
      </c>
    </row>
    <row r="20" spans="1:29" s="10" customFormat="1" x14ac:dyDescent="0.2">
      <c r="A20" s="9"/>
    </row>
    <row r="22" spans="1:29" ht="16" x14ac:dyDescent="0.2">
      <c r="B22" s="7" t="s">
        <v>0</v>
      </c>
      <c r="C22" s="5">
        <v>56.87</v>
      </c>
      <c r="D22" s="7" t="s">
        <v>1</v>
      </c>
      <c r="E22" s="5">
        <v>56.48</v>
      </c>
      <c r="F22" s="7" t="s">
        <v>2</v>
      </c>
      <c r="G22" s="5">
        <v>0.37</v>
      </c>
      <c r="H22" s="7" t="s">
        <v>3</v>
      </c>
      <c r="I22" s="5">
        <v>0.56000000000000005</v>
      </c>
      <c r="J22" s="5"/>
      <c r="K22" s="5" t="s">
        <v>79</v>
      </c>
      <c r="L22" s="5"/>
      <c r="M22" s="7" t="s">
        <v>4</v>
      </c>
      <c r="N22" s="5">
        <v>746.31</v>
      </c>
    </row>
    <row r="23" spans="1:29" ht="16" x14ac:dyDescent="0.2">
      <c r="B23" s="5"/>
      <c r="C23" s="5" t="s">
        <v>85</v>
      </c>
      <c r="D23" s="5"/>
      <c r="E23" s="5"/>
      <c r="F23" s="7" t="s">
        <v>6</v>
      </c>
      <c r="G23" s="5">
        <v>0.36</v>
      </c>
      <c r="H23" s="7" t="s">
        <v>7</v>
      </c>
      <c r="I23" s="5">
        <v>0.8</v>
      </c>
      <c r="J23" s="5"/>
      <c r="K23" s="5"/>
      <c r="L23" s="5"/>
      <c r="M23" s="5"/>
      <c r="N23" s="5"/>
      <c r="U23" s="15"/>
      <c r="V23" s="15" t="s">
        <v>8</v>
      </c>
      <c r="W23" s="15" t="s">
        <v>9</v>
      </c>
      <c r="X23" s="15" t="s">
        <v>10</v>
      </c>
      <c r="Y23" s="15" t="s">
        <v>11</v>
      </c>
      <c r="Z23" s="15" t="s">
        <v>12</v>
      </c>
      <c r="AA23" s="15" t="s">
        <v>13</v>
      </c>
      <c r="AB23" s="15" t="s">
        <v>14</v>
      </c>
      <c r="AC23" s="15" t="s">
        <v>15</v>
      </c>
    </row>
    <row r="24" spans="1:29" x14ac:dyDescent="0.2">
      <c r="B24" s="1" t="s">
        <v>39</v>
      </c>
      <c r="U24" t="s">
        <v>17</v>
      </c>
      <c r="V24">
        <v>0.6</v>
      </c>
      <c r="W24">
        <v>6.4</v>
      </c>
      <c r="X24">
        <v>38.020000000000003</v>
      </c>
      <c r="Y24">
        <v>140</v>
      </c>
      <c r="Z24">
        <v>15</v>
      </c>
      <c r="AA24">
        <v>6</v>
      </c>
      <c r="AB24">
        <v>5</v>
      </c>
      <c r="AC24">
        <v>1</v>
      </c>
    </row>
    <row r="25" spans="1:29" ht="16" x14ac:dyDescent="0.2">
      <c r="B25" s="4" t="s">
        <v>18</v>
      </c>
      <c r="C25" s="4" t="s">
        <v>19</v>
      </c>
      <c r="D25" s="4" t="s">
        <v>20</v>
      </c>
      <c r="E25" s="4" t="s">
        <v>21</v>
      </c>
      <c r="F25" s="4" t="s">
        <v>11</v>
      </c>
      <c r="G25" s="4" t="s">
        <v>22</v>
      </c>
      <c r="H25" s="4" t="s">
        <v>23</v>
      </c>
      <c r="I25" s="4" t="s">
        <v>24</v>
      </c>
      <c r="J25" s="4" t="s">
        <v>25</v>
      </c>
      <c r="K25" s="4" t="s">
        <v>26</v>
      </c>
      <c r="L25" s="4" t="s">
        <v>12</v>
      </c>
      <c r="M25" s="4" t="s">
        <v>27</v>
      </c>
      <c r="N25" s="4" t="s">
        <v>14</v>
      </c>
      <c r="O25" s="4" t="s">
        <v>15</v>
      </c>
      <c r="P25" s="4" t="s">
        <v>28</v>
      </c>
      <c r="Q25" s="4" t="s">
        <v>29</v>
      </c>
      <c r="R25" s="4" t="s">
        <v>30</v>
      </c>
    </row>
    <row r="26" spans="1:29" x14ac:dyDescent="0.2">
      <c r="A26" t="s">
        <v>31</v>
      </c>
      <c r="B26">
        <v>0</v>
      </c>
      <c r="C26">
        <v>0</v>
      </c>
      <c r="D26">
        <v>37.17</v>
      </c>
      <c r="E26">
        <v>36.5</v>
      </c>
      <c r="F26">
        <v>72</v>
      </c>
      <c r="G26">
        <v>33.25</v>
      </c>
      <c r="H26">
        <v>33.5</v>
      </c>
      <c r="I26">
        <v>31.4</v>
      </c>
      <c r="J26">
        <v>30.65</v>
      </c>
      <c r="K26">
        <f>0.3*(G26+H26)+0.2*(I26+J26)</f>
        <v>32.435000000000002</v>
      </c>
      <c r="L26">
        <v>6</v>
      </c>
      <c r="M26">
        <v>4</v>
      </c>
      <c r="N26">
        <v>2</v>
      </c>
      <c r="O26">
        <v>1</v>
      </c>
    </row>
    <row r="27" spans="1:29" x14ac:dyDescent="0.2">
      <c r="A27" s="30" t="s">
        <v>32</v>
      </c>
      <c r="B27">
        <v>5</v>
      </c>
      <c r="C27">
        <v>0</v>
      </c>
      <c r="D27">
        <v>37.22</v>
      </c>
      <c r="E27">
        <v>37.200000000000003</v>
      </c>
      <c r="F27">
        <v>75</v>
      </c>
      <c r="G27">
        <v>34.549999999999997</v>
      </c>
      <c r="H27">
        <v>34.85</v>
      </c>
      <c r="I27">
        <v>33</v>
      </c>
      <c r="J27">
        <v>32.6</v>
      </c>
      <c r="K27">
        <f>0.3*(G27+H27)+0.2*(I27+J27)</f>
        <v>33.94</v>
      </c>
      <c r="L27" s="2"/>
      <c r="M27" s="2"/>
      <c r="N27" s="2"/>
      <c r="O27" s="2"/>
      <c r="P27">
        <v>35.700000000000003</v>
      </c>
      <c r="Q27">
        <v>49.5</v>
      </c>
      <c r="R27">
        <v>29.4</v>
      </c>
    </row>
    <row r="28" spans="1:29" x14ac:dyDescent="0.2">
      <c r="A28" s="30"/>
      <c r="B28">
        <v>10</v>
      </c>
      <c r="C28">
        <v>0</v>
      </c>
      <c r="D28">
        <v>37.18</v>
      </c>
      <c r="E28">
        <v>37.200000000000003</v>
      </c>
      <c r="F28">
        <v>83</v>
      </c>
      <c r="G28">
        <v>34.85</v>
      </c>
      <c r="H28">
        <v>35.299999999999997</v>
      </c>
      <c r="I28">
        <v>33.950000000000003</v>
      </c>
      <c r="J28">
        <v>33.200000000000003</v>
      </c>
      <c r="K28">
        <f t="shared" ref="K28:K40" si="1">0.3*(G28+H28)+0.2*(I28+J28)</f>
        <v>34.475000000000001</v>
      </c>
      <c r="L28">
        <v>6</v>
      </c>
      <c r="M28">
        <v>4</v>
      </c>
      <c r="N28">
        <v>2</v>
      </c>
      <c r="O28">
        <v>1</v>
      </c>
      <c r="P28">
        <v>35.299999999999997</v>
      </c>
      <c r="Q28">
        <v>48.4</v>
      </c>
      <c r="R28">
        <v>28.8</v>
      </c>
    </row>
    <row r="29" spans="1:29" x14ac:dyDescent="0.2">
      <c r="A29" s="30"/>
      <c r="B29">
        <v>15</v>
      </c>
      <c r="C29">
        <v>0</v>
      </c>
      <c r="D29">
        <v>37.090000000000003</v>
      </c>
      <c r="E29">
        <v>37.1</v>
      </c>
      <c r="F29">
        <v>73</v>
      </c>
      <c r="G29">
        <v>34.950000000000003</v>
      </c>
      <c r="H29">
        <v>35.5</v>
      </c>
      <c r="I29">
        <v>34.25</v>
      </c>
      <c r="J29">
        <v>33.4</v>
      </c>
      <c r="K29">
        <f t="shared" si="1"/>
        <v>34.665000000000006</v>
      </c>
      <c r="L29" s="2"/>
      <c r="M29" s="2"/>
      <c r="N29" s="2"/>
      <c r="O29" s="2"/>
      <c r="P29">
        <v>35.299999999999997</v>
      </c>
      <c r="Q29">
        <v>48.9</v>
      </c>
      <c r="R29">
        <v>28.8</v>
      </c>
      <c r="U29" s="3" t="s">
        <v>41</v>
      </c>
      <c r="V29" s="3" t="s">
        <v>42</v>
      </c>
    </row>
    <row r="30" spans="1:29" x14ac:dyDescent="0.2">
      <c r="A30" s="30"/>
      <c r="B30">
        <v>20</v>
      </c>
      <c r="C30">
        <v>0</v>
      </c>
      <c r="D30">
        <v>37.200000000000003</v>
      </c>
      <c r="E30">
        <v>37</v>
      </c>
      <c r="F30">
        <v>73</v>
      </c>
      <c r="G30">
        <v>35.200000000000003</v>
      </c>
      <c r="H30">
        <v>35.65</v>
      </c>
      <c r="I30">
        <v>34.700000000000003</v>
      </c>
      <c r="J30">
        <v>33.700000000000003</v>
      </c>
      <c r="K30">
        <f t="shared" si="1"/>
        <v>34.935000000000002</v>
      </c>
      <c r="L30">
        <v>6</v>
      </c>
      <c r="M30">
        <v>4</v>
      </c>
      <c r="N30">
        <v>2</v>
      </c>
      <c r="O30">
        <v>1</v>
      </c>
      <c r="P30">
        <v>35.299999999999997</v>
      </c>
      <c r="Q30">
        <v>50.6</v>
      </c>
      <c r="R30">
        <v>29.2</v>
      </c>
      <c r="U30">
        <v>10</v>
      </c>
      <c r="V30">
        <v>5</v>
      </c>
    </row>
    <row r="31" spans="1:29" x14ac:dyDescent="0.2">
      <c r="A31" s="30"/>
      <c r="B31">
        <v>25</v>
      </c>
      <c r="C31">
        <v>0</v>
      </c>
      <c r="D31">
        <v>37.17</v>
      </c>
      <c r="E31">
        <v>37</v>
      </c>
      <c r="F31">
        <v>71</v>
      </c>
      <c r="G31">
        <v>35.5</v>
      </c>
      <c r="H31">
        <v>35.799999999999997</v>
      </c>
      <c r="I31">
        <v>34.950000000000003</v>
      </c>
      <c r="J31">
        <v>33.9</v>
      </c>
      <c r="K31">
        <f t="shared" si="1"/>
        <v>35.159999999999997</v>
      </c>
      <c r="L31" s="2"/>
      <c r="M31" s="2"/>
      <c r="N31" s="2"/>
      <c r="O31" s="2"/>
      <c r="P31">
        <v>35.4</v>
      </c>
      <c r="Q31">
        <v>52</v>
      </c>
      <c r="R31">
        <v>29.5</v>
      </c>
      <c r="U31">
        <v>20</v>
      </c>
      <c r="V31">
        <v>4</v>
      </c>
    </row>
    <row r="32" spans="1:29" x14ac:dyDescent="0.2">
      <c r="A32" s="30"/>
      <c r="B32">
        <v>30</v>
      </c>
      <c r="C32">
        <v>0</v>
      </c>
      <c r="D32">
        <v>37.06</v>
      </c>
      <c r="E32">
        <v>36.9</v>
      </c>
      <c r="F32">
        <v>78</v>
      </c>
      <c r="G32">
        <v>35.6</v>
      </c>
      <c r="H32">
        <v>35.85</v>
      </c>
      <c r="I32">
        <v>35.200000000000003</v>
      </c>
      <c r="J32">
        <v>34</v>
      </c>
      <c r="K32">
        <f t="shared" si="1"/>
        <v>35.274999999999999</v>
      </c>
      <c r="L32">
        <v>6</v>
      </c>
      <c r="M32">
        <v>4</v>
      </c>
      <c r="N32">
        <v>2</v>
      </c>
      <c r="O32">
        <v>1</v>
      </c>
      <c r="P32">
        <v>35.4</v>
      </c>
      <c r="Q32">
        <v>52.3</v>
      </c>
      <c r="R32">
        <v>29.6</v>
      </c>
      <c r="U32">
        <v>30</v>
      </c>
      <c r="V32">
        <v>4</v>
      </c>
    </row>
    <row r="33" spans="1:29" x14ac:dyDescent="0.2">
      <c r="A33" s="6" t="s">
        <v>33</v>
      </c>
      <c r="B33" t="s">
        <v>50</v>
      </c>
      <c r="C33">
        <v>0</v>
      </c>
      <c r="D33">
        <v>36.93</v>
      </c>
      <c r="E33">
        <v>36.799999999999997</v>
      </c>
      <c r="F33">
        <v>83</v>
      </c>
      <c r="G33">
        <v>36.1</v>
      </c>
      <c r="H33">
        <v>36.15</v>
      </c>
      <c r="I33">
        <v>35.799999999999997</v>
      </c>
      <c r="J33">
        <v>34.799999999999997</v>
      </c>
      <c r="K33">
        <f t="shared" si="1"/>
        <v>35.795000000000002</v>
      </c>
      <c r="L33">
        <v>6</v>
      </c>
      <c r="M33">
        <v>4</v>
      </c>
      <c r="N33">
        <v>2</v>
      </c>
      <c r="O33">
        <v>1</v>
      </c>
      <c r="P33">
        <v>35.4</v>
      </c>
      <c r="Q33">
        <v>50.1</v>
      </c>
      <c r="R33">
        <v>29.1</v>
      </c>
      <c r="U33">
        <v>40</v>
      </c>
      <c r="V33">
        <v>3</v>
      </c>
    </row>
    <row r="34" spans="1:29" x14ac:dyDescent="0.2">
      <c r="A34" s="30" t="s">
        <v>34</v>
      </c>
      <c r="B34">
        <v>5</v>
      </c>
      <c r="C34">
        <v>105</v>
      </c>
      <c r="D34">
        <v>36.92</v>
      </c>
      <c r="E34">
        <v>37</v>
      </c>
      <c r="F34">
        <v>132</v>
      </c>
      <c r="G34">
        <v>36.15</v>
      </c>
      <c r="H34">
        <v>36.200000000000003</v>
      </c>
      <c r="I34">
        <v>36</v>
      </c>
      <c r="J34">
        <v>35</v>
      </c>
      <c r="K34">
        <f t="shared" si="1"/>
        <v>35.905000000000001</v>
      </c>
      <c r="L34" s="2"/>
      <c r="M34" s="2"/>
      <c r="N34" s="2"/>
      <c r="O34" s="2"/>
      <c r="P34">
        <v>35.799999999999997</v>
      </c>
      <c r="Q34">
        <v>51.6</v>
      </c>
      <c r="R34">
        <v>29.8</v>
      </c>
      <c r="U34">
        <v>50</v>
      </c>
      <c r="V34">
        <v>4</v>
      </c>
    </row>
    <row r="35" spans="1:29" x14ac:dyDescent="0.2">
      <c r="A35" s="30"/>
      <c r="B35">
        <v>10</v>
      </c>
      <c r="C35">
        <v>105</v>
      </c>
      <c r="D35">
        <v>36.97</v>
      </c>
      <c r="E35">
        <v>37.4</v>
      </c>
      <c r="F35">
        <v>131</v>
      </c>
      <c r="G35">
        <v>36.299999999999997</v>
      </c>
      <c r="H35">
        <v>36.299999999999997</v>
      </c>
      <c r="I35">
        <v>36.4</v>
      </c>
      <c r="J35">
        <v>35.4</v>
      </c>
      <c r="K35">
        <f t="shared" si="1"/>
        <v>36.14</v>
      </c>
      <c r="L35">
        <v>12</v>
      </c>
      <c r="M35">
        <v>5</v>
      </c>
      <c r="N35">
        <v>4</v>
      </c>
      <c r="O35">
        <v>1</v>
      </c>
      <c r="P35">
        <v>35.9</v>
      </c>
      <c r="Q35">
        <v>52</v>
      </c>
      <c r="R35">
        <v>30.1</v>
      </c>
      <c r="U35">
        <v>60</v>
      </c>
      <c r="V35">
        <v>4</v>
      </c>
    </row>
    <row r="36" spans="1:29" x14ac:dyDescent="0.2">
      <c r="A36" s="30"/>
      <c r="B36">
        <v>15</v>
      </c>
      <c r="C36">
        <v>105</v>
      </c>
      <c r="D36">
        <v>37.08</v>
      </c>
      <c r="E36">
        <v>37.700000000000003</v>
      </c>
      <c r="F36">
        <v>127</v>
      </c>
      <c r="G36">
        <v>36.6</v>
      </c>
      <c r="H36">
        <v>36.4</v>
      </c>
      <c r="I36">
        <v>37</v>
      </c>
      <c r="J36">
        <v>35.9</v>
      </c>
      <c r="K36">
        <f t="shared" si="1"/>
        <v>36.480000000000004</v>
      </c>
      <c r="L36" s="2"/>
      <c r="M36" s="2"/>
      <c r="N36" s="2"/>
      <c r="O36" s="2"/>
      <c r="P36">
        <v>36.1</v>
      </c>
      <c r="Q36">
        <v>52</v>
      </c>
      <c r="R36">
        <v>30.1</v>
      </c>
      <c r="U36" t="s">
        <v>43</v>
      </c>
      <c r="V36">
        <f>AVERAGE(V30:V35)</f>
        <v>4</v>
      </c>
    </row>
    <row r="37" spans="1:29" x14ac:dyDescent="0.2">
      <c r="A37" s="30"/>
      <c r="B37">
        <v>20</v>
      </c>
      <c r="C37">
        <v>105</v>
      </c>
      <c r="D37">
        <v>37.21</v>
      </c>
      <c r="E37">
        <v>38</v>
      </c>
      <c r="F37">
        <v>132</v>
      </c>
      <c r="G37">
        <v>36.799999999999997</v>
      </c>
      <c r="H37">
        <v>36.299999999999997</v>
      </c>
      <c r="I37">
        <v>37.5</v>
      </c>
      <c r="J37">
        <v>36.25</v>
      </c>
      <c r="K37">
        <f t="shared" si="1"/>
        <v>36.679999999999993</v>
      </c>
      <c r="L37">
        <v>12</v>
      </c>
      <c r="M37">
        <v>5</v>
      </c>
      <c r="N37">
        <v>4</v>
      </c>
      <c r="O37">
        <v>1</v>
      </c>
      <c r="P37">
        <v>36.200000000000003</v>
      </c>
      <c r="Q37">
        <v>53</v>
      </c>
      <c r="R37">
        <v>30.4</v>
      </c>
      <c r="S37" t="s">
        <v>35</v>
      </c>
      <c r="T37">
        <f>R27:R39</f>
        <v>30.4</v>
      </c>
    </row>
    <row r="38" spans="1:29" x14ac:dyDescent="0.2">
      <c r="A38" s="30"/>
      <c r="B38">
        <v>25</v>
      </c>
      <c r="C38">
        <v>105</v>
      </c>
      <c r="D38">
        <v>37.39</v>
      </c>
      <c r="E38">
        <v>38.1</v>
      </c>
      <c r="F38">
        <v>138</v>
      </c>
      <c r="G38">
        <v>36.799999999999997</v>
      </c>
      <c r="H38">
        <v>36.299999999999997</v>
      </c>
      <c r="I38">
        <v>37.65</v>
      </c>
      <c r="J38">
        <v>36.299999999999997</v>
      </c>
      <c r="K38">
        <f t="shared" si="1"/>
        <v>36.72</v>
      </c>
      <c r="L38" s="2"/>
      <c r="M38" s="2"/>
      <c r="N38" s="2"/>
      <c r="O38" s="2"/>
      <c r="P38">
        <v>36.200000000000003</v>
      </c>
      <c r="Q38">
        <v>52.3</v>
      </c>
      <c r="R38">
        <v>30.2</v>
      </c>
      <c r="S38" t="s">
        <v>36</v>
      </c>
      <c r="T38">
        <f>AVERAGE(Q27:Q39)</f>
        <v>51.146153846153851</v>
      </c>
    </row>
    <row r="39" spans="1:29" x14ac:dyDescent="0.2">
      <c r="A39" s="30"/>
      <c r="B39">
        <v>30</v>
      </c>
      <c r="C39">
        <v>105</v>
      </c>
      <c r="D39">
        <v>37.56</v>
      </c>
      <c r="E39">
        <v>38.1</v>
      </c>
      <c r="F39">
        <v>138</v>
      </c>
      <c r="G39">
        <v>36.950000000000003</v>
      </c>
      <c r="H39">
        <v>36.4</v>
      </c>
      <c r="I39">
        <v>37.75</v>
      </c>
      <c r="J39">
        <v>36.450000000000003</v>
      </c>
      <c r="K39">
        <f t="shared" si="1"/>
        <v>36.844999999999999</v>
      </c>
      <c r="L39">
        <v>13</v>
      </c>
      <c r="M39">
        <v>5.5</v>
      </c>
      <c r="N39">
        <v>4</v>
      </c>
      <c r="O39">
        <v>1</v>
      </c>
      <c r="P39">
        <v>36.200000000000003</v>
      </c>
      <c r="Q39">
        <v>52.2</v>
      </c>
      <c r="R39">
        <v>30.2</v>
      </c>
      <c r="S39" t="s">
        <v>37</v>
      </c>
      <c r="T39">
        <f>AVERAGE(P27:P39)</f>
        <v>35.707692307692305</v>
      </c>
    </row>
    <row r="40" spans="1:29" x14ac:dyDescent="0.2">
      <c r="A40" s="19" t="s">
        <v>33</v>
      </c>
      <c r="D40">
        <v>38.17</v>
      </c>
      <c r="E40">
        <v>37.4</v>
      </c>
      <c r="F40">
        <v>92</v>
      </c>
      <c r="G40">
        <v>32.85</v>
      </c>
      <c r="H40">
        <v>34.450000000000003</v>
      </c>
      <c r="I40">
        <v>36.799999999999997</v>
      </c>
      <c r="J40">
        <v>34</v>
      </c>
      <c r="K40">
        <f t="shared" si="1"/>
        <v>34.35</v>
      </c>
      <c r="L40">
        <v>6</v>
      </c>
      <c r="M40">
        <v>5</v>
      </c>
      <c r="N40">
        <v>3</v>
      </c>
      <c r="O40">
        <v>1</v>
      </c>
      <c r="P40">
        <v>24</v>
      </c>
      <c r="Q40">
        <v>31</v>
      </c>
    </row>
    <row r="41" spans="1:29" s="10" customFormat="1" x14ac:dyDescent="0.2">
      <c r="A41" s="11"/>
    </row>
    <row r="43" spans="1:29" ht="16" x14ac:dyDescent="0.2">
      <c r="B43" s="7" t="s">
        <v>0</v>
      </c>
      <c r="C43" s="5">
        <v>57.7</v>
      </c>
      <c r="D43" s="7" t="s">
        <v>1</v>
      </c>
      <c r="E43" s="5">
        <v>57.14</v>
      </c>
      <c r="F43" s="7" t="s">
        <v>2</v>
      </c>
      <c r="G43" s="5">
        <v>0.37</v>
      </c>
      <c r="H43" s="7" t="s">
        <v>3</v>
      </c>
      <c r="I43" s="5">
        <v>0.63</v>
      </c>
      <c r="J43" s="5"/>
      <c r="K43" s="5"/>
      <c r="L43" s="5"/>
      <c r="M43" s="8" t="s">
        <v>4</v>
      </c>
      <c r="N43" s="5">
        <v>747.06</v>
      </c>
    </row>
    <row r="44" spans="1:29" ht="16" x14ac:dyDescent="0.2">
      <c r="B44" s="5"/>
      <c r="C44" s="5"/>
      <c r="D44" s="5"/>
      <c r="E44" s="5"/>
      <c r="F44" s="7" t="s">
        <v>6</v>
      </c>
      <c r="G44" s="5">
        <v>0.36</v>
      </c>
      <c r="H44" s="7" t="s">
        <v>7</v>
      </c>
      <c r="I44" s="5">
        <v>0.96</v>
      </c>
      <c r="J44" s="5"/>
      <c r="K44" s="5"/>
      <c r="L44" s="5"/>
      <c r="M44" s="5"/>
      <c r="N44" s="5"/>
      <c r="U44" s="15"/>
      <c r="V44" s="15" t="s">
        <v>8</v>
      </c>
      <c r="W44" s="15" t="s">
        <v>9</v>
      </c>
      <c r="X44" s="15" t="s">
        <v>10</v>
      </c>
      <c r="Y44" s="15" t="s">
        <v>11</v>
      </c>
      <c r="Z44" s="15" t="s">
        <v>12</v>
      </c>
      <c r="AA44" s="15" t="s">
        <v>13</v>
      </c>
      <c r="AB44" s="15" t="s">
        <v>14</v>
      </c>
      <c r="AC44" s="15" t="s">
        <v>15</v>
      </c>
    </row>
    <row r="45" spans="1:29" x14ac:dyDescent="0.2">
      <c r="B45" s="1" t="s">
        <v>46</v>
      </c>
      <c r="U45" t="s">
        <v>17</v>
      </c>
      <c r="V45">
        <v>0.6</v>
      </c>
      <c r="W45">
        <v>6.4</v>
      </c>
      <c r="X45">
        <v>38.799999999999997</v>
      </c>
      <c r="Y45">
        <v>154</v>
      </c>
      <c r="Z45">
        <v>16</v>
      </c>
      <c r="AA45">
        <v>6.5</v>
      </c>
      <c r="AB45">
        <v>5</v>
      </c>
      <c r="AC45">
        <v>1</v>
      </c>
    </row>
    <row r="46" spans="1:29" ht="16" x14ac:dyDescent="0.2">
      <c r="B46" s="4" t="s">
        <v>18</v>
      </c>
      <c r="C46" s="4" t="s">
        <v>19</v>
      </c>
      <c r="D46" s="4" t="s">
        <v>20</v>
      </c>
      <c r="E46" s="4" t="s">
        <v>21</v>
      </c>
      <c r="F46" s="4" t="s">
        <v>11</v>
      </c>
      <c r="G46" s="4" t="s">
        <v>22</v>
      </c>
      <c r="H46" s="4" t="s">
        <v>23</v>
      </c>
      <c r="I46" s="4" t="s">
        <v>24</v>
      </c>
      <c r="J46" s="4" t="s">
        <v>25</v>
      </c>
      <c r="K46" s="4" t="s">
        <v>26</v>
      </c>
      <c r="L46" s="4" t="s">
        <v>12</v>
      </c>
      <c r="M46" s="4" t="s">
        <v>27</v>
      </c>
      <c r="N46" s="4" t="s">
        <v>14</v>
      </c>
      <c r="O46" s="4" t="s">
        <v>15</v>
      </c>
      <c r="P46" s="4" t="s">
        <v>28</v>
      </c>
      <c r="Q46" s="4" t="s">
        <v>29</v>
      </c>
      <c r="R46" s="4" t="s">
        <v>30</v>
      </c>
    </row>
    <row r="47" spans="1:29" x14ac:dyDescent="0.2">
      <c r="A47" t="s">
        <v>31</v>
      </c>
      <c r="B47">
        <v>0</v>
      </c>
      <c r="C47">
        <v>0</v>
      </c>
      <c r="D47">
        <v>37.270000000000003</v>
      </c>
      <c r="E47">
        <v>36.4</v>
      </c>
      <c r="F47">
        <v>72</v>
      </c>
      <c r="G47">
        <v>31.8</v>
      </c>
      <c r="H47">
        <v>32.299999999999997</v>
      </c>
      <c r="I47">
        <v>29.8</v>
      </c>
      <c r="J47">
        <v>30.1</v>
      </c>
      <c r="K47">
        <f>0.3*(G47+H47)+0.2*(I47+J47)</f>
        <v>31.21</v>
      </c>
      <c r="L47">
        <v>6</v>
      </c>
      <c r="M47">
        <v>4</v>
      </c>
      <c r="N47">
        <v>1</v>
      </c>
      <c r="O47">
        <v>1</v>
      </c>
      <c r="P47">
        <v>23.3</v>
      </c>
      <c r="Q47">
        <v>25</v>
      </c>
    </row>
    <row r="48" spans="1:29" x14ac:dyDescent="0.2">
      <c r="A48" s="30" t="s">
        <v>32</v>
      </c>
      <c r="B48">
        <v>5</v>
      </c>
      <c r="C48">
        <v>0</v>
      </c>
      <c r="D48">
        <v>37.28</v>
      </c>
      <c r="E48">
        <v>36.9</v>
      </c>
      <c r="F48">
        <v>76</v>
      </c>
      <c r="G48">
        <v>33.700000000000003</v>
      </c>
      <c r="H48">
        <v>34.200000000000003</v>
      </c>
      <c r="I48">
        <v>31.95</v>
      </c>
      <c r="J48">
        <v>33</v>
      </c>
      <c r="K48">
        <f>0.3*(G48+H48)+0.2*(I48+J48)</f>
        <v>33.36</v>
      </c>
      <c r="L48" s="2"/>
      <c r="M48" s="2"/>
      <c r="N48" s="2"/>
      <c r="O48" s="2"/>
      <c r="P48">
        <v>35.700000000000003</v>
      </c>
      <c r="Q48">
        <v>53.9</v>
      </c>
      <c r="R48">
        <v>30</v>
      </c>
    </row>
    <row r="49" spans="1:22" x14ac:dyDescent="0.2">
      <c r="A49" s="30"/>
      <c r="B49">
        <v>10</v>
      </c>
      <c r="C49">
        <v>0</v>
      </c>
      <c r="D49">
        <v>37.28</v>
      </c>
      <c r="E49">
        <v>37</v>
      </c>
      <c r="F49">
        <v>74</v>
      </c>
      <c r="G49">
        <v>34.25</v>
      </c>
      <c r="H49">
        <v>34.5</v>
      </c>
      <c r="I49">
        <v>33.4</v>
      </c>
      <c r="J49">
        <v>33.9</v>
      </c>
      <c r="K49">
        <f t="shared" ref="K49:K61" si="2">0.3*(G49+H49)+0.2*(I49+J49)</f>
        <v>34.085000000000001</v>
      </c>
      <c r="L49">
        <v>6</v>
      </c>
      <c r="M49">
        <v>4</v>
      </c>
      <c r="N49">
        <v>2</v>
      </c>
      <c r="O49">
        <v>1</v>
      </c>
      <c r="P49">
        <v>35.4</v>
      </c>
      <c r="Q49">
        <v>51.7</v>
      </c>
      <c r="R49">
        <v>29.5</v>
      </c>
    </row>
    <row r="50" spans="1:22" x14ac:dyDescent="0.2">
      <c r="A50" s="30"/>
      <c r="B50">
        <v>15</v>
      </c>
      <c r="C50">
        <v>0</v>
      </c>
      <c r="D50">
        <v>37.36</v>
      </c>
      <c r="E50">
        <v>37.4</v>
      </c>
      <c r="F50">
        <v>72</v>
      </c>
      <c r="G50">
        <v>34.9</v>
      </c>
      <c r="H50">
        <v>34.950000000000003</v>
      </c>
      <c r="I50">
        <v>34.1</v>
      </c>
      <c r="J50">
        <v>34.4</v>
      </c>
      <c r="K50">
        <f t="shared" si="2"/>
        <v>34.655000000000001</v>
      </c>
      <c r="L50" s="2"/>
      <c r="M50" s="2"/>
      <c r="N50" s="2"/>
      <c r="O50" s="2"/>
      <c r="P50">
        <v>35.5</v>
      </c>
      <c r="Q50">
        <v>52.9</v>
      </c>
      <c r="R50">
        <v>29.8</v>
      </c>
      <c r="U50" s="3" t="s">
        <v>41</v>
      </c>
      <c r="V50" s="3" t="s">
        <v>48</v>
      </c>
    </row>
    <row r="51" spans="1:22" x14ac:dyDescent="0.2">
      <c r="A51" s="30"/>
      <c r="B51">
        <v>20</v>
      </c>
      <c r="C51">
        <v>0</v>
      </c>
      <c r="D51">
        <v>37.380000000000003</v>
      </c>
      <c r="E51">
        <v>37.299999999999997</v>
      </c>
      <c r="F51">
        <v>76</v>
      </c>
      <c r="G51">
        <v>34.25</v>
      </c>
      <c r="H51">
        <v>35.200000000000003</v>
      </c>
      <c r="I51">
        <v>34.5</v>
      </c>
      <c r="J51">
        <v>34.6</v>
      </c>
      <c r="K51">
        <f t="shared" si="2"/>
        <v>34.655000000000001</v>
      </c>
      <c r="L51">
        <v>6</v>
      </c>
      <c r="M51">
        <v>4</v>
      </c>
      <c r="N51">
        <v>4</v>
      </c>
      <c r="O51">
        <v>1</v>
      </c>
      <c r="P51">
        <v>35.700000000000003</v>
      </c>
      <c r="Q51">
        <v>52.7</v>
      </c>
      <c r="R51">
        <v>29.9</v>
      </c>
      <c r="U51">
        <v>10</v>
      </c>
      <c r="V51">
        <v>39</v>
      </c>
    </row>
    <row r="52" spans="1:22" x14ac:dyDescent="0.2">
      <c r="A52" s="30"/>
      <c r="B52">
        <v>25</v>
      </c>
      <c r="C52">
        <v>0</v>
      </c>
      <c r="D52">
        <v>37.46</v>
      </c>
      <c r="E52">
        <v>37.5</v>
      </c>
      <c r="F52">
        <v>86</v>
      </c>
      <c r="G52">
        <v>35.6</v>
      </c>
      <c r="H52">
        <v>35.549999999999997</v>
      </c>
      <c r="I52">
        <v>34.9</v>
      </c>
      <c r="J52">
        <v>34.799999999999997</v>
      </c>
      <c r="K52">
        <f t="shared" si="2"/>
        <v>35.284999999999997</v>
      </c>
      <c r="L52" s="2"/>
      <c r="M52" s="2"/>
      <c r="N52" s="2"/>
      <c r="O52" s="2"/>
      <c r="P52">
        <v>35.700000000000003</v>
      </c>
      <c r="Q52">
        <v>53.2</v>
      </c>
      <c r="R52">
        <v>30</v>
      </c>
      <c r="U52">
        <v>20</v>
      </c>
      <c r="V52">
        <v>38</v>
      </c>
    </row>
    <row r="53" spans="1:22" x14ac:dyDescent="0.2">
      <c r="A53" s="30"/>
      <c r="B53">
        <v>30</v>
      </c>
      <c r="C53">
        <v>0</v>
      </c>
      <c r="D53">
        <v>37.520000000000003</v>
      </c>
      <c r="E53">
        <v>37.6</v>
      </c>
      <c r="F53">
        <v>76</v>
      </c>
      <c r="G53">
        <v>35.9</v>
      </c>
      <c r="H53">
        <v>35.75</v>
      </c>
      <c r="I53">
        <v>35.200000000000003</v>
      </c>
      <c r="J53">
        <v>35</v>
      </c>
      <c r="K53">
        <f t="shared" si="2"/>
        <v>35.535000000000004</v>
      </c>
      <c r="L53">
        <v>6</v>
      </c>
      <c r="M53">
        <v>4</v>
      </c>
      <c r="N53">
        <v>4</v>
      </c>
      <c r="O53">
        <v>1</v>
      </c>
      <c r="P53">
        <v>35.799999999999997</v>
      </c>
      <c r="Q53">
        <v>52.7</v>
      </c>
      <c r="R53">
        <v>30</v>
      </c>
      <c r="U53">
        <v>30</v>
      </c>
      <c r="V53">
        <v>37</v>
      </c>
    </row>
    <row r="54" spans="1:22" x14ac:dyDescent="0.2">
      <c r="A54" s="6" t="s">
        <v>33</v>
      </c>
      <c r="D54">
        <v>37.56</v>
      </c>
      <c r="E54">
        <v>37.5</v>
      </c>
      <c r="F54">
        <v>88</v>
      </c>
      <c r="G54">
        <v>36.549999999999997</v>
      </c>
      <c r="H54">
        <v>36.049999999999997</v>
      </c>
      <c r="I54">
        <v>35.9</v>
      </c>
      <c r="J54">
        <v>35.35</v>
      </c>
      <c r="K54">
        <f t="shared" si="2"/>
        <v>36.03</v>
      </c>
      <c r="L54">
        <v>6</v>
      </c>
      <c r="M54">
        <v>4.5</v>
      </c>
      <c r="N54">
        <v>4</v>
      </c>
      <c r="O54">
        <v>1</v>
      </c>
      <c r="U54">
        <v>40</v>
      </c>
      <c r="V54">
        <v>37</v>
      </c>
    </row>
    <row r="55" spans="1:22" x14ac:dyDescent="0.2">
      <c r="A55" s="30" t="s">
        <v>34</v>
      </c>
      <c r="B55">
        <v>5</v>
      </c>
      <c r="C55">
        <v>105</v>
      </c>
      <c r="D55">
        <v>37.549999999999997</v>
      </c>
      <c r="E55">
        <v>37.200000000000003</v>
      </c>
      <c r="F55">
        <v>127</v>
      </c>
      <c r="G55">
        <v>36.1</v>
      </c>
      <c r="H55">
        <v>35.6</v>
      </c>
      <c r="I55">
        <v>33.75</v>
      </c>
      <c r="J55">
        <v>35</v>
      </c>
      <c r="K55">
        <f t="shared" si="2"/>
        <v>35.260000000000005</v>
      </c>
      <c r="L55" s="2"/>
      <c r="M55" s="2"/>
      <c r="N55" s="2"/>
      <c r="O55" s="2"/>
      <c r="P55">
        <v>35</v>
      </c>
      <c r="Q55">
        <v>52.3</v>
      </c>
      <c r="R55">
        <v>29.2</v>
      </c>
      <c r="U55">
        <v>50</v>
      </c>
      <c r="V55">
        <v>37</v>
      </c>
    </row>
    <row r="56" spans="1:22" x14ac:dyDescent="0.2">
      <c r="A56" s="30"/>
      <c r="B56">
        <v>10</v>
      </c>
      <c r="C56">
        <v>105</v>
      </c>
      <c r="D56">
        <v>37.76</v>
      </c>
      <c r="E56">
        <v>37.700000000000003</v>
      </c>
      <c r="F56">
        <v>130</v>
      </c>
      <c r="G56">
        <v>36.6</v>
      </c>
      <c r="H56">
        <v>36</v>
      </c>
      <c r="I56">
        <v>36.9</v>
      </c>
      <c r="J56">
        <v>36.1</v>
      </c>
      <c r="K56">
        <f t="shared" si="2"/>
        <v>36.379999999999995</v>
      </c>
      <c r="L56">
        <v>9</v>
      </c>
      <c r="M56">
        <v>5</v>
      </c>
      <c r="N56">
        <v>4</v>
      </c>
      <c r="O56">
        <v>1</v>
      </c>
      <c r="P56">
        <v>35.6</v>
      </c>
      <c r="Q56">
        <v>53.6</v>
      </c>
      <c r="R56">
        <v>29.9</v>
      </c>
      <c r="U56">
        <v>60</v>
      </c>
      <c r="V56">
        <v>36</v>
      </c>
    </row>
    <row r="57" spans="1:22" x14ac:dyDescent="0.2">
      <c r="A57" s="30"/>
      <c r="B57">
        <v>15</v>
      </c>
      <c r="C57">
        <v>105</v>
      </c>
      <c r="D57">
        <v>37.92</v>
      </c>
      <c r="E57">
        <v>37.9</v>
      </c>
      <c r="F57">
        <v>131</v>
      </c>
      <c r="G57">
        <v>36.799999999999997</v>
      </c>
      <c r="H57">
        <v>35.85</v>
      </c>
      <c r="I57">
        <v>37.25</v>
      </c>
      <c r="J57">
        <v>36.4</v>
      </c>
      <c r="K57">
        <f t="shared" si="2"/>
        <v>36.525000000000006</v>
      </c>
      <c r="L57" s="2"/>
      <c r="M57" s="2"/>
      <c r="N57" s="2"/>
      <c r="O57" s="2"/>
      <c r="P57">
        <v>35.799999999999997</v>
      </c>
      <c r="Q57">
        <v>54</v>
      </c>
      <c r="R57">
        <v>30.1</v>
      </c>
      <c r="U57" t="s">
        <v>43</v>
      </c>
      <c r="V57">
        <f>AVERAGE(V51:V56)</f>
        <v>37.333333333333336</v>
      </c>
    </row>
    <row r="58" spans="1:22" x14ac:dyDescent="0.2">
      <c r="A58" s="30"/>
      <c r="B58">
        <v>20</v>
      </c>
      <c r="C58">
        <v>105</v>
      </c>
      <c r="D58">
        <v>38.08</v>
      </c>
      <c r="E58">
        <v>38</v>
      </c>
      <c r="F58">
        <v>134</v>
      </c>
      <c r="G58">
        <v>37</v>
      </c>
      <c r="H58">
        <v>35.700000000000003</v>
      </c>
      <c r="I58">
        <v>37.450000000000003</v>
      </c>
      <c r="J58">
        <v>36.700000000000003</v>
      </c>
      <c r="K58">
        <f t="shared" si="2"/>
        <v>36.64</v>
      </c>
      <c r="L58">
        <v>12</v>
      </c>
      <c r="M58">
        <v>5</v>
      </c>
      <c r="N58">
        <v>4</v>
      </c>
      <c r="O58">
        <v>1</v>
      </c>
      <c r="P58">
        <v>35.799999999999997</v>
      </c>
      <c r="Q58">
        <v>54.3</v>
      </c>
      <c r="R58">
        <v>30.2</v>
      </c>
      <c r="S58" t="s">
        <v>35</v>
      </c>
      <c r="T58">
        <f>R48:R60</f>
        <v>30.2</v>
      </c>
    </row>
    <row r="59" spans="1:22" x14ac:dyDescent="0.2">
      <c r="A59" s="30"/>
      <c r="B59">
        <v>25</v>
      </c>
      <c r="C59">
        <v>105</v>
      </c>
      <c r="D59">
        <v>38.22</v>
      </c>
      <c r="E59">
        <v>38.1</v>
      </c>
      <c r="F59">
        <v>137</v>
      </c>
      <c r="G59">
        <v>36.799999999999997</v>
      </c>
      <c r="H59">
        <v>35.799999999999997</v>
      </c>
      <c r="I59">
        <v>37.5</v>
      </c>
      <c r="J59">
        <v>36.799999999999997</v>
      </c>
      <c r="K59">
        <f t="shared" si="2"/>
        <v>36.64</v>
      </c>
      <c r="L59" s="2"/>
      <c r="M59" s="2"/>
      <c r="N59" s="2"/>
      <c r="O59" s="2"/>
      <c r="P59">
        <v>35.700000000000003</v>
      </c>
      <c r="Q59">
        <v>53.3</v>
      </c>
      <c r="R59">
        <v>29.9</v>
      </c>
      <c r="S59" t="s">
        <v>36</v>
      </c>
      <c r="T59">
        <f>AVERAGE(Q48:Q60)</f>
        <v>53.17499999999999</v>
      </c>
    </row>
    <row r="60" spans="1:22" x14ac:dyDescent="0.2">
      <c r="A60" s="30"/>
      <c r="B60">
        <v>30</v>
      </c>
      <c r="C60">
        <v>105</v>
      </c>
      <c r="D60">
        <v>38.340000000000003</v>
      </c>
      <c r="E60">
        <v>38.200000000000003</v>
      </c>
      <c r="F60">
        <v>137</v>
      </c>
      <c r="G60">
        <v>36.6</v>
      </c>
      <c r="H60">
        <v>35.5</v>
      </c>
      <c r="I60">
        <v>37.65</v>
      </c>
      <c r="J60">
        <v>36.950000000000003</v>
      </c>
      <c r="K60">
        <f t="shared" si="2"/>
        <v>36.549999999999997</v>
      </c>
      <c r="L60">
        <v>13</v>
      </c>
      <c r="M60">
        <v>5.5</v>
      </c>
      <c r="N60">
        <v>4</v>
      </c>
      <c r="O60">
        <v>1</v>
      </c>
      <c r="P60">
        <v>35.799999999999997</v>
      </c>
      <c r="Q60">
        <v>53.5</v>
      </c>
      <c r="R60">
        <v>30.1</v>
      </c>
      <c r="S60" t="s">
        <v>37</v>
      </c>
      <c r="T60">
        <f>AVERAGE(P48:P60)</f>
        <v>35.625000000000007</v>
      </c>
    </row>
    <row r="61" spans="1:22" x14ac:dyDescent="0.2">
      <c r="A61" s="6" t="s">
        <v>33</v>
      </c>
      <c r="D61">
        <v>38.700000000000003</v>
      </c>
      <c r="E61">
        <v>37.4</v>
      </c>
      <c r="F61">
        <v>102</v>
      </c>
      <c r="G61">
        <v>33.200000000000003</v>
      </c>
      <c r="H61">
        <v>33.85</v>
      </c>
      <c r="I61">
        <v>35.799999999999997</v>
      </c>
      <c r="J61">
        <v>34.9</v>
      </c>
      <c r="K61">
        <f t="shared" si="2"/>
        <v>34.255000000000003</v>
      </c>
      <c r="L61">
        <v>6</v>
      </c>
      <c r="M61">
        <v>6.5</v>
      </c>
      <c r="N61">
        <v>4</v>
      </c>
      <c r="O61">
        <v>1</v>
      </c>
      <c r="P61">
        <v>23.6</v>
      </c>
      <c r="Q61">
        <v>25</v>
      </c>
    </row>
    <row r="64" spans="1:22" x14ac:dyDescent="0.2">
      <c r="A64" t="s">
        <v>101</v>
      </c>
    </row>
    <row r="65" spans="1:2" x14ac:dyDescent="0.2">
      <c r="A65" t="s">
        <v>16</v>
      </c>
      <c r="B65" s="22">
        <f>((C1-E1)/36)*60</f>
        <v>0.71666666666666623</v>
      </c>
    </row>
    <row r="66" spans="1:2" x14ac:dyDescent="0.2">
      <c r="A66" t="s">
        <v>39</v>
      </c>
      <c r="B66" s="22">
        <f>((C22-E22)/36)*60</f>
        <v>0.65000000000000091</v>
      </c>
    </row>
    <row r="67" spans="1:2" x14ac:dyDescent="0.2">
      <c r="A67" t="s">
        <v>46</v>
      </c>
      <c r="B67" s="22">
        <f>((C43-E43)/36)*60</f>
        <v>0.93333333333333712</v>
      </c>
    </row>
  </sheetData>
  <mergeCells count="6">
    <mergeCell ref="A55:A60"/>
    <mergeCell ref="A6:A11"/>
    <mergeCell ref="A13:A18"/>
    <mergeCell ref="A27:A32"/>
    <mergeCell ref="A34:A39"/>
    <mergeCell ref="A48:A5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7"/>
  <sheetViews>
    <sheetView zoomScale="80" zoomScaleNormal="80" zoomScalePageLayoutView="80" workbookViewId="0">
      <selection activeCell="U2" sqref="U2:AC45"/>
    </sheetView>
  </sheetViews>
  <sheetFormatPr baseColWidth="10" defaultColWidth="8.83203125" defaultRowHeight="15" x14ac:dyDescent="0.2"/>
  <cols>
    <col min="1" max="1" width="26.5" bestFit="1" customWidth="1"/>
    <col min="2" max="2" width="20.83203125" bestFit="1" customWidth="1"/>
    <col min="3" max="3" width="11.5" bestFit="1" customWidth="1"/>
    <col min="4" max="4" width="20.5" bestFit="1" customWidth="1"/>
    <col min="5" max="5" width="13.5" bestFit="1" customWidth="1"/>
    <col min="6" max="6" width="35.5" customWidth="1"/>
    <col min="7" max="7" width="12.1640625" bestFit="1" customWidth="1"/>
    <col min="8" max="8" width="34.5" bestFit="1" customWidth="1"/>
    <col min="9" max="9" width="10.33203125" bestFit="1" customWidth="1"/>
    <col min="10" max="10" width="20.5" bestFit="1" customWidth="1"/>
    <col min="11" max="11" width="20.5" customWidth="1"/>
    <col min="13" max="13" width="21.6640625" bestFit="1" customWidth="1"/>
    <col min="14" max="14" width="7.6640625" bestFit="1" customWidth="1"/>
    <col min="15" max="15" width="19.5" bestFit="1" customWidth="1"/>
    <col min="16" max="16" width="15.83203125" bestFit="1" customWidth="1"/>
    <col min="17" max="17" width="10.6640625" bestFit="1" customWidth="1"/>
    <col min="19" max="19" width="22.5" bestFit="1" customWidth="1"/>
    <col min="21" max="21" width="22.5" bestFit="1" customWidth="1"/>
    <col min="22" max="22" width="23.5" bestFit="1" customWidth="1"/>
  </cols>
  <sheetData>
    <row r="1" spans="1:29" ht="16" x14ac:dyDescent="0.2">
      <c r="B1" s="7" t="s">
        <v>0</v>
      </c>
      <c r="C1" s="5">
        <v>78.67</v>
      </c>
      <c r="D1" s="7" t="s">
        <v>1</v>
      </c>
      <c r="E1" s="5">
        <v>77.930000000000007</v>
      </c>
      <c r="F1" s="7" t="s">
        <v>2</v>
      </c>
      <c r="G1" s="5">
        <v>0.36</v>
      </c>
      <c r="H1" s="7" t="s">
        <v>3</v>
      </c>
      <c r="I1" s="5">
        <v>0.88</v>
      </c>
      <c r="J1" s="5"/>
      <c r="K1" s="5"/>
      <c r="L1" s="5"/>
      <c r="M1" s="7" t="s">
        <v>4</v>
      </c>
      <c r="N1" s="5">
        <v>766.56</v>
      </c>
    </row>
    <row r="2" spans="1:29" ht="16" x14ac:dyDescent="0.2">
      <c r="B2" s="5"/>
      <c r="C2" s="5"/>
      <c r="D2" s="5"/>
      <c r="E2" s="5"/>
      <c r="F2" s="7" t="s">
        <v>6</v>
      </c>
      <c r="G2" s="5">
        <v>0.34</v>
      </c>
      <c r="H2" s="7" t="s">
        <v>7</v>
      </c>
      <c r="I2" s="5">
        <v>0.44</v>
      </c>
      <c r="J2" s="5"/>
      <c r="K2" s="5"/>
      <c r="L2" s="5"/>
      <c r="M2" s="5"/>
      <c r="N2" s="5"/>
    </row>
    <row r="3" spans="1:29" x14ac:dyDescent="0.2">
      <c r="B3" s="1" t="s">
        <v>16</v>
      </c>
      <c r="U3" s="15"/>
      <c r="V3" s="15" t="s">
        <v>8</v>
      </c>
      <c r="W3" s="15" t="s">
        <v>9</v>
      </c>
      <c r="X3" s="15" t="s">
        <v>10</v>
      </c>
      <c r="Y3" s="15" t="s">
        <v>11</v>
      </c>
      <c r="Z3" s="15" t="s">
        <v>12</v>
      </c>
      <c r="AA3" s="15" t="s">
        <v>13</v>
      </c>
      <c r="AB3" s="15" t="s">
        <v>14</v>
      </c>
      <c r="AC3" s="15" t="s">
        <v>15</v>
      </c>
    </row>
    <row r="4" spans="1:29" ht="16" x14ac:dyDescent="0.2">
      <c r="B4" s="4" t="s">
        <v>18</v>
      </c>
      <c r="C4" s="4" t="s">
        <v>19</v>
      </c>
      <c r="D4" s="4" t="s">
        <v>20</v>
      </c>
      <c r="E4" s="4" t="s">
        <v>21</v>
      </c>
      <c r="F4" s="4" t="s">
        <v>11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12</v>
      </c>
      <c r="M4" s="4" t="s">
        <v>27</v>
      </c>
      <c r="N4" s="4" t="s">
        <v>14</v>
      </c>
      <c r="O4" s="4" t="s">
        <v>15</v>
      </c>
      <c r="P4" s="4" t="s">
        <v>28</v>
      </c>
      <c r="Q4" s="4" t="s">
        <v>29</v>
      </c>
      <c r="R4" s="4" t="s">
        <v>30</v>
      </c>
      <c r="U4" t="s">
        <v>17</v>
      </c>
      <c r="V4">
        <v>0.48</v>
      </c>
      <c r="W4">
        <v>5.4</v>
      </c>
      <c r="X4">
        <v>37.49</v>
      </c>
      <c r="Y4">
        <v>105</v>
      </c>
      <c r="Z4">
        <v>13</v>
      </c>
      <c r="AA4">
        <v>5</v>
      </c>
      <c r="AB4">
        <v>3</v>
      </c>
      <c r="AC4">
        <v>4</v>
      </c>
    </row>
    <row r="5" spans="1:29" x14ac:dyDescent="0.2">
      <c r="A5" t="s">
        <v>31</v>
      </c>
      <c r="B5">
        <v>0</v>
      </c>
      <c r="D5">
        <v>36.89</v>
      </c>
      <c r="E5">
        <v>36.299999999999997</v>
      </c>
      <c r="F5">
        <v>57</v>
      </c>
      <c r="G5">
        <v>33.9</v>
      </c>
      <c r="H5">
        <v>33.4</v>
      </c>
      <c r="I5">
        <v>32.75</v>
      </c>
      <c r="J5">
        <v>33.5</v>
      </c>
      <c r="K5">
        <f>0.3*(G5+H5)+0.2*(I5+J5)</f>
        <v>33.44</v>
      </c>
      <c r="L5">
        <v>6</v>
      </c>
      <c r="M5">
        <v>4</v>
      </c>
      <c r="N5">
        <v>1</v>
      </c>
      <c r="O5">
        <v>1</v>
      </c>
      <c r="P5">
        <v>26.2</v>
      </c>
      <c r="Q5">
        <v>20</v>
      </c>
    </row>
    <row r="6" spans="1:29" x14ac:dyDescent="0.2">
      <c r="A6" s="30" t="s">
        <v>32</v>
      </c>
      <c r="B6">
        <v>5</v>
      </c>
      <c r="C6">
        <v>0</v>
      </c>
      <c r="D6">
        <v>36.93</v>
      </c>
      <c r="E6">
        <v>36.700000000000003</v>
      </c>
      <c r="F6">
        <v>64</v>
      </c>
      <c r="G6">
        <v>35.35</v>
      </c>
      <c r="H6">
        <v>34.65</v>
      </c>
      <c r="I6">
        <v>34.15</v>
      </c>
      <c r="J6">
        <v>34.5</v>
      </c>
      <c r="K6">
        <f>0.3*(G6+H6)+0.2*(I6+J6)</f>
        <v>34.730000000000004</v>
      </c>
      <c r="L6" s="2"/>
      <c r="M6" s="2"/>
      <c r="N6" s="2"/>
      <c r="O6" s="2"/>
      <c r="P6">
        <v>35.200000000000003</v>
      </c>
      <c r="Q6">
        <v>51.8</v>
      </c>
      <c r="R6">
        <v>29.3</v>
      </c>
    </row>
    <row r="7" spans="1:29" x14ac:dyDescent="0.2">
      <c r="A7" s="30"/>
      <c r="B7">
        <v>10</v>
      </c>
      <c r="C7">
        <v>0</v>
      </c>
      <c r="D7">
        <v>36.93</v>
      </c>
      <c r="E7">
        <v>37</v>
      </c>
      <c r="F7">
        <v>63</v>
      </c>
      <c r="G7">
        <v>35.6</v>
      </c>
      <c r="H7">
        <v>35.15</v>
      </c>
      <c r="I7">
        <v>34.5</v>
      </c>
      <c r="J7">
        <v>34.6</v>
      </c>
      <c r="K7">
        <f t="shared" ref="K7:K19" si="0">0.3*(G7+H7)+0.2*(I7+J7)</f>
        <v>35.045000000000002</v>
      </c>
      <c r="L7">
        <v>6</v>
      </c>
      <c r="M7">
        <v>4.5</v>
      </c>
      <c r="N7">
        <v>2</v>
      </c>
      <c r="O7">
        <v>1</v>
      </c>
      <c r="P7">
        <v>35.299999999999997</v>
      </c>
      <c r="Q7">
        <v>52.8</v>
      </c>
      <c r="R7">
        <v>29.6</v>
      </c>
    </row>
    <row r="8" spans="1:29" x14ac:dyDescent="0.2">
      <c r="A8" s="30"/>
      <c r="B8">
        <v>15</v>
      </c>
      <c r="C8">
        <v>0</v>
      </c>
      <c r="D8">
        <v>36.950000000000003</v>
      </c>
      <c r="E8">
        <v>37.1</v>
      </c>
      <c r="F8">
        <v>62</v>
      </c>
      <c r="G8">
        <v>35.799999999999997</v>
      </c>
      <c r="H8">
        <v>35.35</v>
      </c>
      <c r="I8">
        <v>34.799999999999997</v>
      </c>
      <c r="J8">
        <v>34.700000000000003</v>
      </c>
      <c r="K8">
        <f t="shared" si="0"/>
        <v>35.245000000000005</v>
      </c>
      <c r="L8" s="2"/>
      <c r="M8" s="2"/>
      <c r="N8" s="2"/>
      <c r="O8" s="2"/>
      <c r="P8">
        <v>35.4</v>
      </c>
      <c r="Q8">
        <v>52.3</v>
      </c>
      <c r="R8">
        <v>29.5</v>
      </c>
    </row>
    <row r="9" spans="1:29" x14ac:dyDescent="0.2">
      <c r="A9" s="30"/>
      <c r="B9">
        <v>20</v>
      </c>
      <c r="C9">
        <v>0</v>
      </c>
      <c r="D9">
        <v>36.93</v>
      </c>
      <c r="E9">
        <v>37.1</v>
      </c>
      <c r="F9">
        <v>62</v>
      </c>
      <c r="G9">
        <v>36.049999999999997</v>
      </c>
      <c r="H9">
        <v>35.65</v>
      </c>
      <c r="I9">
        <v>35.15</v>
      </c>
      <c r="J9">
        <v>34.6</v>
      </c>
      <c r="K9">
        <f t="shared" si="0"/>
        <v>35.459999999999994</v>
      </c>
      <c r="L9">
        <v>6</v>
      </c>
      <c r="M9">
        <v>5</v>
      </c>
      <c r="N9">
        <v>2</v>
      </c>
      <c r="O9">
        <v>2</v>
      </c>
      <c r="P9">
        <v>35.299999999999997</v>
      </c>
      <c r="Q9">
        <v>52</v>
      </c>
      <c r="R9">
        <v>29.3</v>
      </c>
    </row>
    <row r="10" spans="1:29" x14ac:dyDescent="0.2">
      <c r="A10" s="30"/>
      <c r="B10">
        <v>25</v>
      </c>
      <c r="C10">
        <v>0</v>
      </c>
      <c r="D10">
        <v>36.94</v>
      </c>
      <c r="E10">
        <v>37.1</v>
      </c>
      <c r="F10">
        <v>64</v>
      </c>
      <c r="G10">
        <v>36.200000000000003</v>
      </c>
      <c r="H10">
        <v>35.9</v>
      </c>
      <c r="I10">
        <v>35.549999999999997</v>
      </c>
      <c r="J10">
        <v>34.75</v>
      </c>
      <c r="K10">
        <f t="shared" si="0"/>
        <v>35.69</v>
      </c>
      <c r="L10" s="2"/>
      <c r="M10" s="2"/>
      <c r="N10" s="2"/>
      <c r="O10" s="2"/>
      <c r="P10">
        <v>35.200000000000003</v>
      </c>
      <c r="Q10">
        <v>52.4</v>
      </c>
      <c r="R10">
        <v>29.4</v>
      </c>
    </row>
    <row r="11" spans="1:29" x14ac:dyDescent="0.2">
      <c r="A11" s="30"/>
      <c r="B11">
        <v>30</v>
      </c>
      <c r="C11">
        <v>0</v>
      </c>
      <c r="D11">
        <v>36.950000000000003</v>
      </c>
      <c r="E11">
        <v>37.1</v>
      </c>
      <c r="F11">
        <v>63</v>
      </c>
      <c r="G11">
        <v>36.15</v>
      </c>
      <c r="H11">
        <v>35.799999999999997</v>
      </c>
      <c r="I11">
        <v>35.6</v>
      </c>
      <c r="J11">
        <v>34.6</v>
      </c>
      <c r="K11">
        <f t="shared" si="0"/>
        <v>35.625</v>
      </c>
      <c r="L11">
        <v>7</v>
      </c>
      <c r="M11">
        <v>5</v>
      </c>
      <c r="N11">
        <v>2</v>
      </c>
      <c r="O11">
        <v>2</v>
      </c>
      <c r="P11">
        <v>35.299999999999997</v>
      </c>
      <c r="Q11">
        <v>50.2</v>
      </c>
      <c r="R11">
        <v>29.1</v>
      </c>
    </row>
    <row r="12" spans="1:29" x14ac:dyDescent="0.2">
      <c r="A12" s="6" t="s">
        <v>33</v>
      </c>
      <c r="D12">
        <v>36.92</v>
      </c>
      <c r="E12">
        <v>37</v>
      </c>
      <c r="F12">
        <v>65</v>
      </c>
      <c r="G12">
        <v>36.35</v>
      </c>
      <c r="H12">
        <v>35.75</v>
      </c>
      <c r="I12">
        <v>36.15</v>
      </c>
      <c r="J12">
        <v>34.9</v>
      </c>
      <c r="K12">
        <f t="shared" si="0"/>
        <v>35.840000000000003</v>
      </c>
      <c r="L12">
        <v>7</v>
      </c>
      <c r="M12">
        <v>5</v>
      </c>
      <c r="N12">
        <v>2</v>
      </c>
      <c r="O12">
        <v>2</v>
      </c>
      <c r="P12">
        <v>35.299999999999997</v>
      </c>
      <c r="Q12">
        <v>50.2</v>
      </c>
      <c r="R12">
        <v>29.4</v>
      </c>
    </row>
    <row r="13" spans="1:29" x14ac:dyDescent="0.2">
      <c r="A13" s="30" t="s">
        <v>34</v>
      </c>
      <c r="B13">
        <v>5</v>
      </c>
      <c r="C13">
        <v>115</v>
      </c>
      <c r="D13">
        <v>36.979999999999997</v>
      </c>
      <c r="E13">
        <v>37</v>
      </c>
      <c r="F13">
        <v>101</v>
      </c>
      <c r="G13">
        <v>36.5</v>
      </c>
      <c r="H13">
        <v>35.65</v>
      </c>
      <c r="I13">
        <v>36.299999999999997</v>
      </c>
      <c r="J13">
        <v>35.549999999999997</v>
      </c>
      <c r="K13">
        <f t="shared" si="0"/>
        <v>36.015000000000001</v>
      </c>
      <c r="L13" s="2"/>
      <c r="M13" s="2"/>
      <c r="N13" s="2"/>
      <c r="O13" s="2"/>
      <c r="P13">
        <v>35.4</v>
      </c>
      <c r="Q13">
        <v>51.8</v>
      </c>
      <c r="R13">
        <v>29.6</v>
      </c>
    </row>
    <row r="14" spans="1:29" x14ac:dyDescent="0.2">
      <c r="A14" s="30"/>
      <c r="B14">
        <v>10</v>
      </c>
      <c r="C14">
        <v>115</v>
      </c>
      <c r="D14">
        <v>37.07</v>
      </c>
      <c r="E14">
        <v>37.299999999999997</v>
      </c>
      <c r="F14">
        <v>104</v>
      </c>
      <c r="G14">
        <v>36.700000000000003</v>
      </c>
      <c r="H14">
        <v>35.5</v>
      </c>
      <c r="I14">
        <v>36.65</v>
      </c>
      <c r="J14">
        <v>36.1</v>
      </c>
      <c r="K14">
        <f t="shared" si="0"/>
        <v>36.21</v>
      </c>
      <c r="L14">
        <v>11</v>
      </c>
      <c r="M14">
        <v>5.5</v>
      </c>
      <c r="N14">
        <v>3</v>
      </c>
      <c r="O14">
        <v>4</v>
      </c>
      <c r="P14">
        <v>35.4</v>
      </c>
      <c r="Q14">
        <v>52.8</v>
      </c>
      <c r="R14">
        <v>29.6</v>
      </c>
    </row>
    <row r="15" spans="1:29" x14ac:dyDescent="0.2">
      <c r="A15" s="30"/>
      <c r="B15">
        <v>15</v>
      </c>
      <c r="C15">
        <v>115</v>
      </c>
      <c r="D15">
        <v>37.19</v>
      </c>
      <c r="E15">
        <v>37.4</v>
      </c>
      <c r="F15">
        <v>104</v>
      </c>
      <c r="G15">
        <v>36.799999999999997</v>
      </c>
      <c r="H15">
        <v>35.5</v>
      </c>
      <c r="I15">
        <v>36.799999999999997</v>
      </c>
      <c r="J15">
        <v>36.299999999999997</v>
      </c>
      <c r="K15">
        <f t="shared" si="0"/>
        <v>36.309999999999995</v>
      </c>
      <c r="L15" s="2"/>
      <c r="M15" s="2"/>
      <c r="N15" s="2"/>
      <c r="O15" s="2"/>
      <c r="P15">
        <v>35.299999999999997</v>
      </c>
      <c r="Q15">
        <v>53.6</v>
      </c>
      <c r="R15">
        <v>29.7</v>
      </c>
    </row>
    <row r="16" spans="1:29" x14ac:dyDescent="0.2">
      <c r="A16" s="30"/>
      <c r="B16">
        <v>20</v>
      </c>
      <c r="C16">
        <v>115</v>
      </c>
      <c r="D16">
        <v>37.28</v>
      </c>
      <c r="E16">
        <v>37.5</v>
      </c>
      <c r="F16">
        <v>104</v>
      </c>
      <c r="G16">
        <v>36.799999999999997</v>
      </c>
      <c r="H16">
        <v>35.35</v>
      </c>
      <c r="I16">
        <v>37</v>
      </c>
      <c r="J16">
        <v>36.549999999999997</v>
      </c>
      <c r="K16">
        <f t="shared" si="0"/>
        <v>36.355000000000004</v>
      </c>
      <c r="L16">
        <v>13</v>
      </c>
      <c r="M16">
        <v>5</v>
      </c>
      <c r="N16">
        <v>3</v>
      </c>
      <c r="O16">
        <v>4</v>
      </c>
      <c r="P16">
        <v>35.299999999999997</v>
      </c>
      <c r="Q16">
        <v>53.9</v>
      </c>
      <c r="R16">
        <v>29.9</v>
      </c>
      <c r="S16" t="s">
        <v>35</v>
      </c>
      <c r="T16">
        <f>R6:R18</f>
        <v>29.9</v>
      </c>
    </row>
    <row r="17" spans="1:29" x14ac:dyDescent="0.2">
      <c r="A17" s="30"/>
      <c r="B17">
        <v>25</v>
      </c>
      <c r="C17">
        <v>115</v>
      </c>
      <c r="D17">
        <v>37.4</v>
      </c>
      <c r="E17">
        <v>37.6</v>
      </c>
      <c r="F17">
        <v>107</v>
      </c>
      <c r="G17">
        <v>36.950000000000003</v>
      </c>
      <c r="H17">
        <v>35.6</v>
      </c>
      <c r="I17">
        <v>37</v>
      </c>
      <c r="J17">
        <v>36.6</v>
      </c>
      <c r="K17">
        <f t="shared" si="0"/>
        <v>36.484999999999999</v>
      </c>
      <c r="L17" s="2"/>
      <c r="M17" s="2"/>
      <c r="N17" s="2"/>
      <c r="O17" s="2"/>
      <c r="P17">
        <v>35.4</v>
      </c>
      <c r="Q17">
        <v>55</v>
      </c>
      <c r="R17">
        <v>30</v>
      </c>
      <c r="S17" t="s">
        <v>36</v>
      </c>
      <c r="T17">
        <f>AVERAGE(Q6:Q18)</f>
        <v>52.653846153846153</v>
      </c>
    </row>
    <row r="18" spans="1:29" x14ac:dyDescent="0.2">
      <c r="A18" s="30"/>
      <c r="B18">
        <v>30</v>
      </c>
      <c r="C18">
        <v>115</v>
      </c>
      <c r="D18">
        <v>37.5</v>
      </c>
      <c r="E18">
        <v>37.6</v>
      </c>
      <c r="F18">
        <v>107</v>
      </c>
      <c r="G18">
        <v>36.85</v>
      </c>
      <c r="H18">
        <v>37.85</v>
      </c>
      <c r="I18">
        <v>37.049999999999997</v>
      </c>
      <c r="J18">
        <v>36.65</v>
      </c>
      <c r="K18">
        <f t="shared" si="0"/>
        <v>37.15</v>
      </c>
      <c r="L18">
        <v>13</v>
      </c>
      <c r="M18">
        <v>5.5</v>
      </c>
      <c r="N18">
        <v>3</v>
      </c>
      <c r="O18">
        <v>3</v>
      </c>
      <c r="P18">
        <v>35.4</v>
      </c>
      <c r="Q18">
        <v>55.7</v>
      </c>
      <c r="S18" t="s">
        <v>37</v>
      </c>
      <c r="T18">
        <f>AVERAGE(P6:P18)</f>
        <v>35.323076923076918</v>
      </c>
    </row>
    <row r="19" spans="1:29" x14ac:dyDescent="0.2">
      <c r="A19" s="19"/>
      <c r="D19">
        <v>37.31</v>
      </c>
      <c r="E19">
        <v>37.1</v>
      </c>
      <c r="F19">
        <v>70</v>
      </c>
      <c r="G19">
        <v>34.700000000000003</v>
      </c>
      <c r="H19">
        <v>33.75</v>
      </c>
      <c r="I19">
        <v>36.1</v>
      </c>
      <c r="J19">
        <v>36.049999999999997</v>
      </c>
      <c r="K19">
        <f t="shared" si="0"/>
        <v>34.965000000000003</v>
      </c>
      <c r="L19">
        <v>9</v>
      </c>
      <c r="M19">
        <v>4</v>
      </c>
      <c r="N19">
        <v>2</v>
      </c>
      <c r="O19">
        <v>2</v>
      </c>
    </row>
    <row r="20" spans="1:29" s="10" customFormat="1" x14ac:dyDescent="0.2">
      <c r="A20" s="9"/>
    </row>
    <row r="22" spans="1:29" ht="16" x14ac:dyDescent="0.2">
      <c r="B22" s="7" t="s">
        <v>0</v>
      </c>
      <c r="C22" s="5">
        <v>78.17</v>
      </c>
      <c r="D22" s="7" t="s">
        <v>1</v>
      </c>
      <c r="E22" s="5">
        <v>77.94</v>
      </c>
      <c r="F22" s="7" t="s">
        <v>2</v>
      </c>
      <c r="G22" s="5">
        <v>0.36</v>
      </c>
      <c r="H22" s="7" t="s">
        <v>3</v>
      </c>
      <c r="I22" s="5">
        <v>0.66</v>
      </c>
      <c r="J22" s="5"/>
      <c r="K22" s="5"/>
      <c r="L22" s="5"/>
      <c r="M22" s="7" t="s">
        <v>4</v>
      </c>
      <c r="N22" s="5">
        <v>747.06</v>
      </c>
    </row>
    <row r="23" spans="1:29" ht="16" x14ac:dyDescent="0.2">
      <c r="B23" s="5"/>
      <c r="C23" s="5" t="s">
        <v>90</v>
      </c>
      <c r="D23" s="5" t="s">
        <v>91</v>
      </c>
      <c r="E23" s="5"/>
      <c r="F23" s="7" t="s">
        <v>6</v>
      </c>
      <c r="G23" s="5">
        <v>0.35</v>
      </c>
      <c r="H23" s="7" t="s">
        <v>7</v>
      </c>
      <c r="I23" s="5">
        <v>0.44</v>
      </c>
      <c r="J23" s="5"/>
      <c r="K23" s="5"/>
      <c r="L23" s="5"/>
      <c r="M23" s="5"/>
      <c r="N23" s="5"/>
      <c r="U23" s="15"/>
      <c r="V23" s="15" t="s">
        <v>8</v>
      </c>
      <c r="W23" s="15" t="s">
        <v>9</v>
      </c>
      <c r="X23" s="15" t="s">
        <v>10</v>
      </c>
      <c r="Y23" s="15" t="s">
        <v>11</v>
      </c>
      <c r="Z23" s="15" t="s">
        <v>12</v>
      </c>
      <c r="AA23" s="15" t="s">
        <v>13</v>
      </c>
      <c r="AB23" s="15" t="s">
        <v>14</v>
      </c>
      <c r="AC23" s="15" t="s">
        <v>15</v>
      </c>
    </row>
    <row r="24" spans="1:29" x14ac:dyDescent="0.2">
      <c r="B24" s="1" t="s">
        <v>39</v>
      </c>
      <c r="U24" t="s">
        <v>17</v>
      </c>
      <c r="V24">
        <v>0.55000000000000004</v>
      </c>
      <c r="W24">
        <v>5.6</v>
      </c>
      <c r="X24">
        <v>37.44</v>
      </c>
      <c r="Y24">
        <v>98</v>
      </c>
      <c r="Z24">
        <v>11</v>
      </c>
      <c r="AA24">
        <v>5</v>
      </c>
      <c r="AB24">
        <v>3</v>
      </c>
      <c r="AC24">
        <v>1</v>
      </c>
    </row>
    <row r="25" spans="1:29" ht="16" x14ac:dyDescent="0.2">
      <c r="B25" s="4" t="s">
        <v>18</v>
      </c>
      <c r="C25" s="4" t="s">
        <v>19</v>
      </c>
      <c r="D25" s="4" t="s">
        <v>20</v>
      </c>
      <c r="E25" s="4" t="s">
        <v>21</v>
      </c>
      <c r="F25" s="4" t="s">
        <v>11</v>
      </c>
      <c r="G25" s="4" t="s">
        <v>22</v>
      </c>
      <c r="H25" s="4" t="s">
        <v>23</v>
      </c>
      <c r="I25" s="4" t="s">
        <v>24</v>
      </c>
      <c r="J25" s="4" t="s">
        <v>25</v>
      </c>
      <c r="K25" s="4" t="s">
        <v>26</v>
      </c>
      <c r="L25" s="4" t="s">
        <v>12</v>
      </c>
      <c r="M25" s="4" t="s">
        <v>27</v>
      </c>
      <c r="N25" s="4" t="s">
        <v>14</v>
      </c>
      <c r="O25" s="4" t="s">
        <v>15</v>
      </c>
      <c r="P25" s="4" t="s">
        <v>28</v>
      </c>
      <c r="Q25" s="4" t="s">
        <v>29</v>
      </c>
      <c r="R25" s="4" t="s">
        <v>30</v>
      </c>
    </row>
    <row r="26" spans="1:29" x14ac:dyDescent="0.2">
      <c r="A26" t="s">
        <v>31</v>
      </c>
      <c r="B26">
        <v>0</v>
      </c>
      <c r="D26">
        <v>36.700000000000003</v>
      </c>
      <c r="E26">
        <v>36.299999999999997</v>
      </c>
      <c r="F26">
        <v>59</v>
      </c>
      <c r="G26">
        <v>30.8</v>
      </c>
      <c r="H26">
        <v>32.85</v>
      </c>
      <c r="I26">
        <v>30.5</v>
      </c>
      <c r="J26">
        <v>32.950000000000003</v>
      </c>
      <c r="K26">
        <f>0.3*(G26+H26)+0.2*(I26+J26)</f>
        <v>31.785000000000004</v>
      </c>
      <c r="L26">
        <v>6</v>
      </c>
      <c r="M26">
        <v>4</v>
      </c>
      <c r="N26">
        <v>1</v>
      </c>
      <c r="O26">
        <v>1</v>
      </c>
    </row>
    <row r="27" spans="1:29" x14ac:dyDescent="0.2">
      <c r="A27" s="30" t="s">
        <v>32</v>
      </c>
      <c r="B27">
        <v>5</v>
      </c>
      <c r="C27">
        <v>0</v>
      </c>
      <c r="D27">
        <v>36.71</v>
      </c>
      <c r="E27">
        <v>36.5</v>
      </c>
      <c r="F27">
        <v>63</v>
      </c>
      <c r="G27">
        <v>33.549999999999997</v>
      </c>
      <c r="H27">
        <v>34.200000000000003</v>
      </c>
      <c r="I27">
        <v>31.95</v>
      </c>
      <c r="J27">
        <v>33.9</v>
      </c>
      <c r="K27">
        <f>0.3*(G27+H27)+0.2*(I27+J27)</f>
        <v>33.494999999999997</v>
      </c>
      <c r="L27" s="2"/>
      <c r="M27" s="2"/>
      <c r="N27" s="2"/>
      <c r="O27" s="2"/>
    </row>
    <row r="28" spans="1:29" x14ac:dyDescent="0.2">
      <c r="A28" s="30"/>
      <c r="B28">
        <v>10</v>
      </c>
      <c r="C28">
        <v>0</v>
      </c>
      <c r="D28">
        <v>36.76</v>
      </c>
      <c r="E28">
        <v>36.700000000000003</v>
      </c>
      <c r="F28">
        <v>67</v>
      </c>
      <c r="G28">
        <v>34.299999999999997</v>
      </c>
      <c r="H28">
        <v>34</v>
      </c>
      <c r="I28">
        <v>33.15</v>
      </c>
      <c r="J28">
        <v>33.9</v>
      </c>
      <c r="K28">
        <f t="shared" ref="K28:K40" si="1">0.3*(G28+H28)+0.2*(I28+J28)</f>
        <v>33.9</v>
      </c>
      <c r="L28">
        <v>6</v>
      </c>
      <c r="M28">
        <v>4.5</v>
      </c>
      <c r="N28">
        <v>1</v>
      </c>
      <c r="O28">
        <v>1</v>
      </c>
    </row>
    <row r="29" spans="1:29" x14ac:dyDescent="0.2">
      <c r="A29" s="30"/>
      <c r="B29">
        <v>15</v>
      </c>
      <c r="C29">
        <v>0</v>
      </c>
      <c r="D29">
        <v>36.74</v>
      </c>
      <c r="E29">
        <v>36.700000000000003</v>
      </c>
      <c r="F29">
        <v>55</v>
      </c>
      <c r="G29">
        <v>35</v>
      </c>
      <c r="H29">
        <v>34.549999999999997</v>
      </c>
      <c r="I29">
        <v>33.75</v>
      </c>
      <c r="J29">
        <v>34.299999999999997</v>
      </c>
      <c r="K29">
        <f t="shared" si="1"/>
        <v>34.474999999999994</v>
      </c>
      <c r="L29" s="2"/>
      <c r="M29" s="2"/>
      <c r="N29" s="2"/>
      <c r="O29" s="2"/>
      <c r="P29">
        <v>34.299999999999997</v>
      </c>
      <c r="Q29">
        <v>41.8</v>
      </c>
      <c r="R29">
        <v>27.4</v>
      </c>
      <c r="U29" s="3" t="s">
        <v>41</v>
      </c>
      <c r="V29" s="3" t="s">
        <v>42</v>
      </c>
    </row>
    <row r="30" spans="1:29" x14ac:dyDescent="0.2">
      <c r="A30" s="30"/>
      <c r="B30">
        <v>20</v>
      </c>
      <c r="C30">
        <v>0</v>
      </c>
      <c r="D30">
        <v>36.74</v>
      </c>
      <c r="E30">
        <v>36.700000000000003</v>
      </c>
      <c r="F30">
        <v>61</v>
      </c>
      <c r="G30">
        <v>35.1</v>
      </c>
      <c r="H30">
        <v>34.75</v>
      </c>
      <c r="I30">
        <v>34.200000000000003</v>
      </c>
      <c r="J30">
        <v>34.35</v>
      </c>
      <c r="K30">
        <f t="shared" si="1"/>
        <v>34.664999999999999</v>
      </c>
      <c r="L30">
        <v>6</v>
      </c>
      <c r="M30">
        <v>4.5</v>
      </c>
      <c r="N30">
        <v>1</v>
      </c>
      <c r="O30">
        <v>1</v>
      </c>
      <c r="P30">
        <v>35.200000000000003</v>
      </c>
      <c r="Q30">
        <v>41.1</v>
      </c>
      <c r="R30">
        <v>27.6</v>
      </c>
      <c r="U30">
        <v>10</v>
      </c>
      <c r="V30">
        <v>4</v>
      </c>
    </row>
    <row r="31" spans="1:29" x14ac:dyDescent="0.2">
      <c r="A31" s="30"/>
      <c r="B31">
        <v>25</v>
      </c>
      <c r="C31">
        <v>0</v>
      </c>
      <c r="D31">
        <v>36.67</v>
      </c>
      <c r="E31">
        <v>36.6</v>
      </c>
      <c r="F31">
        <v>67</v>
      </c>
      <c r="G31">
        <v>35.450000000000003</v>
      </c>
      <c r="H31">
        <v>35.15</v>
      </c>
      <c r="I31">
        <v>34.75</v>
      </c>
      <c r="J31">
        <v>34.799999999999997</v>
      </c>
      <c r="K31">
        <f t="shared" si="1"/>
        <v>35.089999999999996</v>
      </c>
      <c r="L31" s="2"/>
      <c r="M31" s="2"/>
      <c r="N31" s="2"/>
      <c r="O31" s="2"/>
      <c r="P31">
        <v>35.6</v>
      </c>
      <c r="Q31">
        <v>47.1</v>
      </c>
      <c r="R31">
        <v>28.8</v>
      </c>
      <c r="U31">
        <v>20</v>
      </c>
      <c r="V31">
        <v>4</v>
      </c>
    </row>
    <row r="32" spans="1:29" x14ac:dyDescent="0.2">
      <c r="A32" s="30"/>
      <c r="B32">
        <v>30</v>
      </c>
      <c r="C32">
        <v>0</v>
      </c>
      <c r="D32">
        <v>36.67</v>
      </c>
      <c r="E32">
        <v>36.6</v>
      </c>
      <c r="F32">
        <v>60</v>
      </c>
      <c r="G32">
        <v>35.700000000000003</v>
      </c>
      <c r="H32">
        <v>35.4</v>
      </c>
      <c r="I32">
        <v>34.450000000000003</v>
      </c>
      <c r="J32">
        <v>34</v>
      </c>
      <c r="K32">
        <f t="shared" si="1"/>
        <v>35.019999999999996</v>
      </c>
      <c r="L32">
        <v>6</v>
      </c>
      <c r="M32">
        <v>4.5</v>
      </c>
      <c r="N32">
        <v>2</v>
      </c>
      <c r="O32">
        <v>1</v>
      </c>
      <c r="U32">
        <v>30</v>
      </c>
      <c r="V32">
        <v>4</v>
      </c>
    </row>
    <row r="33" spans="1:29" x14ac:dyDescent="0.2">
      <c r="A33" s="6" t="s">
        <v>33</v>
      </c>
      <c r="D33">
        <v>36.619999999999997</v>
      </c>
      <c r="E33">
        <v>36.6</v>
      </c>
      <c r="F33">
        <v>62</v>
      </c>
      <c r="G33">
        <v>36.1</v>
      </c>
      <c r="H33">
        <v>35.549999999999997</v>
      </c>
      <c r="I33">
        <v>35.549999999999997</v>
      </c>
      <c r="J33">
        <v>35.15</v>
      </c>
      <c r="K33">
        <f t="shared" si="1"/>
        <v>35.634999999999998</v>
      </c>
      <c r="L33">
        <v>6</v>
      </c>
      <c r="M33">
        <v>5</v>
      </c>
      <c r="N33">
        <v>2</v>
      </c>
      <c r="O33">
        <v>1</v>
      </c>
      <c r="P33">
        <v>36.4</v>
      </c>
      <c r="Q33">
        <v>50.6</v>
      </c>
      <c r="R33">
        <v>30.3</v>
      </c>
      <c r="U33">
        <v>40</v>
      </c>
      <c r="V33">
        <v>4</v>
      </c>
    </row>
    <row r="34" spans="1:29" x14ac:dyDescent="0.2">
      <c r="A34" s="30" t="s">
        <v>34</v>
      </c>
      <c r="B34">
        <v>5</v>
      </c>
      <c r="C34">
        <v>115</v>
      </c>
      <c r="D34">
        <v>36.71</v>
      </c>
      <c r="E34">
        <v>36.799999999999997</v>
      </c>
      <c r="F34">
        <v>91</v>
      </c>
      <c r="G34">
        <v>36.299999999999997</v>
      </c>
      <c r="H34">
        <v>35.75</v>
      </c>
      <c r="I34">
        <v>36.299999999999997</v>
      </c>
      <c r="J34">
        <v>35.799999999999997</v>
      </c>
      <c r="K34">
        <f t="shared" si="1"/>
        <v>36.034999999999997</v>
      </c>
      <c r="L34" s="2"/>
      <c r="M34" s="2"/>
      <c r="N34" s="2"/>
      <c r="O34" s="2"/>
      <c r="P34">
        <v>36.4</v>
      </c>
      <c r="Q34">
        <v>48.4</v>
      </c>
      <c r="R34">
        <v>29.9</v>
      </c>
      <c r="U34">
        <v>50</v>
      </c>
      <c r="V34">
        <v>4</v>
      </c>
    </row>
    <row r="35" spans="1:29" x14ac:dyDescent="0.2">
      <c r="A35" s="30"/>
      <c r="B35">
        <v>10</v>
      </c>
      <c r="C35">
        <v>115</v>
      </c>
      <c r="D35">
        <v>36.799999999999997</v>
      </c>
      <c r="E35">
        <v>37</v>
      </c>
      <c r="F35">
        <v>95</v>
      </c>
      <c r="G35">
        <v>36.5</v>
      </c>
      <c r="H35">
        <v>35.75</v>
      </c>
      <c r="I35">
        <v>36.200000000000003</v>
      </c>
      <c r="J35">
        <v>36.200000000000003</v>
      </c>
      <c r="K35">
        <f t="shared" si="1"/>
        <v>36.155000000000001</v>
      </c>
      <c r="L35">
        <v>11</v>
      </c>
      <c r="M35">
        <v>5</v>
      </c>
      <c r="N35">
        <v>2</v>
      </c>
      <c r="O35">
        <v>1</v>
      </c>
      <c r="P35">
        <v>36.200000000000003</v>
      </c>
      <c r="Q35">
        <v>49</v>
      </c>
      <c r="R35">
        <v>29.8</v>
      </c>
      <c r="U35">
        <v>60</v>
      </c>
      <c r="V35">
        <v>4</v>
      </c>
    </row>
    <row r="36" spans="1:29" x14ac:dyDescent="0.2">
      <c r="A36" s="30"/>
      <c r="B36">
        <v>15</v>
      </c>
      <c r="C36">
        <v>115</v>
      </c>
      <c r="D36">
        <v>36.93</v>
      </c>
      <c r="E36">
        <v>37.1</v>
      </c>
      <c r="F36">
        <v>95</v>
      </c>
      <c r="G36">
        <v>36.1</v>
      </c>
      <c r="H36">
        <v>35.35</v>
      </c>
      <c r="I36">
        <v>36.549999999999997</v>
      </c>
      <c r="J36">
        <v>36.1</v>
      </c>
      <c r="K36">
        <f t="shared" si="1"/>
        <v>35.965000000000003</v>
      </c>
      <c r="L36" s="2"/>
      <c r="M36" s="2"/>
      <c r="N36" s="2"/>
      <c r="O36" s="2"/>
      <c r="P36">
        <v>36.1</v>
      </c>
      <c r="Q36">
        <v>49.2</v>
      </c>
      <c r="R36">
        <v>29.5</v>
      </c>
      <c r="U36" t="s">
        <v>43</v>
      </c>
      <c r="V36">
        <f>AVERAGE(V30:V35)</f>
        <v>4</v>
      </c>
    </row>
    <row r="37" spans="1:29" x14ac:dyDescent="0.2">
      <c r="A37" s="30"/>
      <c r="B37">
        <v>20</v>
      </c>
      <c r="C37">
        <v>115</v>
      </c>
      <c r="D37">
        <v>37.07</v>
      </c>
      <c r="E37">
        <v>37.299999999999997</v>
      </c>
      <c r="F37">
        <v>93</v>
      </c>
      <c r="G37">
        <v>36.299999999999997</v>
      </c>
      <c r="H37">
        <v>35.25</v>
      </c>
      <c r="I37">
        <v>37.1</v>
      </c>
      <c r="J37">
        <v>36.200000000000003</v>
      </c>
      <c r="K37">
        <f t="shared" si="1"/>
        <v>36.125</v>
      </c>
      <c r="L37">
        <v>9</v>
      </c>
      <c r="M37">
        <v>5.5</v>
      </c>
      <c r="N37">
        <v>3</v>
      </c>
      <c r="O37">
        <v>1</v>
      </c>
      <c r="P37">
        <v>36</v>
      </c>
      <c r="Q37">
        <v>51</v>
      </c>
      <c r="R37">
        <v>29.9</v>
      </c>
      <c r="S37" t="s">
        <v>35</v>
      </c>
      <c r="T37">
        <f>R27:R39</f>
        <v>29.9</v>
      </c>
    </row>
    <row r="38" spans="1:29" x14ac:dyDescent="0.2">
      <c r="A38" s="30"/>
      <c r="B38">
        <v>25</v>
      </c>
      <c r="C38">
        <v>115</v>
      </c>
      <c r="D38">
        <v>37.25</v>
      </c>
      <c r="E38">
        <v>37.299999999999997</v>
      </c>
      <c r="F38">
        <v>95</v>
      </c>
      <c r="G38">
        <v>36</v>
      </c>
      <c r="H38">
        <v>35.25</v>
      </c>
      <c r="I38">
        <v>36.950000000000003</v>
      </c>
      <c r="J38">
        <v>36.1</v>
      </c>
      <c r="K38">
        <f t="shared" si="1"/>
        <v>35.984999999999999</v>
      </c>
      <c r="L38" s="2"/>
      <c r="M38" s="2"/>
      <c r="N38" s="2"/>
      <c r="O38" s="2"/>
      <c r="P38">
        <v>35.9</v>
      </c>
      <c r="Q38">
        <v>51</v>
      </c>
      <c r="R38">
        <v>29.7</v>
      </c>
      <c r="S38" t="s">
        <v>36</v>
      </c>
      <c r="T38">
        <f>AVERAGE(Q27:Q39)</f>
        <v>48.089999999999996</v>
      </c>
    </row>
    <row r="39" spans="1:29" x14ac:dyDescent="0.2">
      <c r="A39" s="30"/>
      <c r="B39">
        <v>30</v>
      </c>
      <c r="C39">
        <v>115</v>
      </c>
      <c r="D39">
        <v>37.36</v>
      </c>
      <c r="E39">
        <v>37.4</v>
      </c>
      <c r="F39">
        <v>99</v>
      </c>
      <c r="G39">
        <v>35.950000000000003</v>
      </c>
      <c r="H39">
        <v>35.549999999999997</v>
      </c>
      <c r="I39">
        <v>37.25</v>
      </c>
      <c r="J39">
        <v>36.200000000000003</v>
      </c>
      <c r="K39">
        <f t="shared" si="1"/>
        <v>36.14</v>
      </c>
      <c r="L39">
        <v>11</v>
      </c>
      <c r="M39">
        <v>5.5</v>
      </c>
      <c r="N39">
        <v>3</v>
      </c>
      <c r="O39">
        <v>1</v>
      </c>
      <c r="P39">
        <v>35.9</v>
      </c>
      <c r="Q39">
        <v>51.7</v>
      </c>
      <c r="R39">
        <v>29.9</v>
      </c>
      <c r="S39" t="s">
        <v>37</v>
      </c>
      <c r="T39">
        <f>AVERAGE(P27:P39)</f>
        <v>35.799999999999997</v>
      </c>
    </row>
    <row r="40" spans="1:29" x14ac:dyDescent="0.2">
      <c r="A40" s="19"/>
      <c r="D40">
        <v>37.44</v>
      </c>
      <c r="E40">
        <v>37</v>
      </c>
      <c r="F40">
        <v>66</v>
      </c>
      <c r="G40">
        <v>30.8</v>
      </c>
      <c r="H40">
        <v>33</v>
      </c>
      <c r="I40">
        <v>35.799999999999997</v>
      </c>
      <c r="J40">
        <v>36.1</v>
      </c>
      <c r="K40">
        <f t="shared" si="1"/>
        <v>33.519999999999996</v>
      </c>
      <c r="L40">
        <v>6</v>
      </c>
      <c r="M40">
        <v>4.5</v>
      </c>
      <c r="N40">
        <v>2</v>
      </c>
      <c r="O40">
        <v>1</v>
      </c>
      <c r="P40">
        <v>25</v>
      </c>
      <c r="Q40">
        <v>27</v>
      </c>
    </row>
    <row r="41" spans="1:29" s="10" customFormat="1" x14ac:dyDescent="0.2">
      <c r="A41" s="11"/>
    </row>
    <row r="43" spans="1:29" ht="16" x14ac:dyDescent="0.2">
      <c r="B43" s="7" t="s">
        <v>0</v>
      </c>
      <c r="C43" s="5">
        <v>78.099999999999994</v>
      </c>
      <c r="D43" s="7" t="s">
        <v>1</v>
      </c>
      <c r="E43" s="5">
        <v>77.98</v>
      </c>
      <c r="F43" s="7" t="s">
        <v>2</v>
      </c>
      <c r="G43" s="5">
        <v>0.37</v>
      </c>
      <c r="H43" s="7" t="s">
        <v>3</v>
      </c>
      <c r="I43" s="5">
        <v>1.05</v>
      </c>
      <c r="J43" s="5"/>
      <c r="K43" s="5"/>
      <c r="L43" s="5"/>
      <c r="M43" s="8" t="s">
        <v>4</v>
      </c>
      <c r="N43" s="5">
        <v>742.56</v>
      </c>
    </row>
    <row r="44" spans="1:29" ht="16" x14ac:dyDescent="0.2">
      <c r="B44" s="5"/>
      <c r="C44" s="5"/>
      <c r="D44" s="5"/>
      <c r="E44" s="5"/>
      <c r="F44" s="7" t="s">
        <v>6</v>
      </c>
      <c r="G44" s="5">
        <v>0.33</v>
      </c>
      <c r="H44" s="7" t="s">
        <v>7</v>
      </c>
      <c r="I44" s="5">
        <v>0.48</v>
      </c>
      <c r="J44" s="5"/>
      <c r="K44" s="5"/>
      <c r="L44" s="5"/>
      <c r="M44" s="5"/>
      <c r="N44" s="5"/>
      <c r="U44" s="15"/>
      <c r="V44" s="15" t="s">
        <v>8</v>
      </c>
      <c r="W44" s="15" t="s">
        <v>9</v>
      </c>
      <c r="X44" s="15" t="s">
        <v>10</v>
      </c>
      <c r="Y44" s="15" t="s">
        <v>11</v>
      </c>
      <c r="Z44" s="15" t="s">
        <v>12</v>
      </c>
      <c r="AA44" s="15" t="s">
        <v>13</v>
      </c>
      <c r="AB44" s="15" t="s">
        <v>14</v>
      </c>
      <c r="AC44" s="15" t="s">
        <v>15</v>
      </c>
    </row>
    <row r="45" spans="1:29" x14ac:dyDescent="0.2">
      <c r="B45" s="1" t="s">
        <v>46</v>
      </c>
      <c r="U45" t="s">
        <v>17</v>
      </c>
      <c r="V45">
        <v>0.45</v>
      </c>
      <c r="W45">
        <v>4.5999999999999996</v>
      </c>
      <c r="X45">
        <v>37.840000000000003</v>
      </c>
      <c r="Y45">
        <v>106</v>
      </c>
      <c r="Z45">
        <v>12</v>
      </c>
      <c r="AA45">
        <v>5</v>
      </c>
      <c r="AB45">
        <v>3</v>
      </c>
      <c r="AC45">
        <v>1</v>
      </c>
    </row>
    <row r="46" spans="1:29" ht="16" x14ac:dyDescent="0.2">
      <c r="B46" s="4" t="s">
        <v>18</v>
      </c>
      <c r="C46" s="4" t="s">
        <v>19</v>
      </c>
      <c r="D46" s="4" t="s">
        <v>20</v>
      </c>
      <c r="E46" s="4" t="s">
        <v>21</v>
      </c>
      <c r="F46" s="4" t="s">
        <v>11</v>
      </c>
      <c r="G46" s="4" t="s">
        <v>22</v>
      </c>
      <c r="H46" s="4" t="s">
        <v>23</v>
      </c>
      <c r="I46" s="4" t="s">
        <v>24</v>
      </c>
      <c r="J46" s="4" t="s">
        <v>25</v>
      </c>
      <c r="K46" s="4" t="s">
        <v>26</v>
      </c>
      <c r="L46" s="4" t="s">
        <v>12</v>
      </c>
      <c r="M46" s="4" t="s">
        <v>27</v>
      </c>
      <c r="N46" s="4" t="s">
        <v>14</v>
      </c>
      <c r="O46" s="4" t="s">
        <v>15</v>
      </c>
      <c r="P46" s="4" t="s">
        <v>28</v>
      </c>
      <c r="Q46" s="4" t="s">
        <v>29</v>
      </c>
      <c r="R46" s="4" t="s">
        <v>30</v>
      </c>
    </row>
    <row r="47" spans="1:29" x14ac:dyDescent="0.2">
      <c r="A47" t="s">
        <v>31</v>
      </c>
      <c r="B47">
        <v>0</v>
      </c>
      <c r="D47">
        <v>36.880000000000003</v>
      </c>
      <c r="E47">
        <v>36.799999999999997</v>
      </c>
      <c r="F47">
        <v>68</v>
      </c>
      <c r="G47">
        <v>33.200000000000003</v>
      </c>
      <c r="H47">
        <v>33.450000000000003</v>
      </c>
      <c r="I47">
        <v>32.35</v>
      </c>
      <c r="J47">
        <v>32.450000000000003</v>
      </c>
      <c r="K47">
        <f>0.3*(G47+H47)+0.2*(I47+J47)</f>
        <v>32.955000000000005</v>
      </c>
      <c r="L47">
        <v>6</v>
      </c>
      <c r="M47">
        <v>4</v>
      </c>
      <c r="N47">
        <v>2</v>
      </c>
      <c r="O47">
        <v>1</v>
      </c>
      <c r="P47">
        <v>26</v>
      </c>
      <c r="Q47">
        <v>27</v>
      </c>
    </row>
    <row r="48" spans="1:29" x14ac:dyDescent="0.2">
      <c r="A48" s="30" t="s">
        <v>32</v>
      </c>
      <c r="B48">
        <v>5</v>
      </c>
      <c r="C48">
        <v>0</v>
      </c>
      <c r="D48">
        <v>36.92</v>
      </c>
      <c r="E48">
        <v>36.799999999999997</v>
      </c>
      <c r="F48">
        <v>67</v>
      </c>
      <c r="G48">
        <v>34.75</v>
      </c>
      <c r="H48">
        <v>34.6</v>
      </c>
      <c r="I48">
        <v>33.65</v>
      </c>
      <c r="J48">
        <v>34</v>
      </c>
      <c r="K48">
        <f>0.3*(G48+H48)+0.2*(I48+J48)</f>
        <v>34.334999999999994</v>
      </c>
      <c r="L48" s="2"/>
      <c r="M48" s="2"/>
      <c r="N48" s="2"/>
      <c r="O48" s="2"/>
      <c r="P48">
        <v>35.4</v>
      </c>
      <c r="Q48">
        <v>53.1</v>
      </c>
      <c r="R48">
        <v>29.7</v>
      </c>
    </row>
    <row r="49" spans="1:22" x14ac:dyDescent="0.2">
      <c r="A49" s="30"/>
      <c r="B49">
        <v>10</v>
      </c>
      <c r="C49">
        <v>0</v>
      </c>
      <c r="D49">
        <v>36.92</v>
      </c>
      <c r="E49">
        <v>37.1</v>
      </c>
      <c r="F49">
        <v>65</v>
      </c>
      <c r="G49">
        <v>35.200000000000003</v>
      </c>
      <c r="H49">
        <v>35.1</v>
      </c>
      <c r="I49">
        <v>34.4</v>
      </c>
      <c r="J49">
        <v>34.200000000000003</v>
      </c>
      <c r="K49">
        <f t="shared" ref="K49:K61" si="2">0.3*(G49+H49)+0.2*(I49+J49)</f>
        <v>34.81</v>
      </c>
      <c r="L49">
        <v>6</v>
      </c>
      <c r="M49">
        <v>5</v>
      </c>
      <c r="N49">
        <v>2</v>
      </c>
      <c r="O49">
        <v>2</v>
      </c>
      <c r="P49">
        <v>35.6</v>
      </c>
      <c r="Q49">
        <v>53.4</v>
      </c>
      <c r="R49">
        <v>29.9</v>
      </c>
    </row>
    <row r="50" spans="1:22" x14ac:dyDescent="0.2">
      <c r="A50" s="30"/>
      <c r="B50">
        <v>15</v>
      </c>
      <c r="C50">
        <v>0</v>
      </c>
      <c r="D50">
        <v>36.93</v>
      </c>
      <c r="E50">
        <v>37.1</v>
      </c>
      <c r="F50">
        <v>66</v>
      </c>
      <c r="G50">
        <v>35.450000000000003</v>
      </c>
      <c r="H50">
        <v>35.25</v>
      </c>
      <c r="I50">
        <v>34.799999999999997</v>
      </c>
      <c r="J50">
        <v>34.25</v>
      </c>
      <c r="K50">
        <f t="shared" si="2"/>
        <v>35.020000000000003</v>
      </c>
      <c r="L50" s="2"/>
      <c r="M50" s="2"/>
      <c r="N50" s="2"/>
      <c r="O50" s="2"/>
      <c r="P50">
        <v>35.700000000000003</v>
      </c>
      <c r="Q50">
        <v>53.5</v>
      </c>
      <c r="R50">
        <v>29.8</v>
      </c>
      <c r="U50" s="3" t="s">
        <v>41</v>
      </c>
      <c r="V50" s="3" t="s">
        <v>48</v>
      </c>
    </row>
    <row r="51" spans="1:22" x14ac:dyDescent="0.2">
      <c r="A51" s="30"/>
      <c r="B51">
        <v>20</v>
      </c>
      <c r="C51">
        <v>0</v>
      </c>
      <c r="D51">
        <v>36.909999999999997</v>
      </c>
      <c r="E51">
        <v>37.200000000000003</v>
      </c>
      <c r="F51">
        <v>65</v>
      </c>
      <c r="G51">
        <v>35.75</v>
      </c>
      <c r="H51">
        <v>35.6</v>
      </c>
      <c r="I51">
        <v>35.1</v>
      </c>
      <c r="J51">
        <v>34.200000000000003</v>
      </c>
      <c r="K51">
        <f t="shared" si="2"/>
        <v>35.265000000000001</v>
      </c>
      <c r="L51">
        <v>6</v>
      </c>
      <c r="M51">
        <v>5</v>
      </c>
      <c r="N51">
        <v>2</v>
      </c>
      <c r="O51">
        <v>1</v>
      </c>
      <c r="P51">
        <v>35.6</v>
      </c>
      <c r="Q51">
        <v>53.1</v>
      </c>
      <c r="R51">
        <v>29.7</v>
      </c>
      <c r="U51">
        <v>10</v>
      </c>
      <c r="V51">
        <v>41</v>
      </c>
    </row>
    <row r="52" spans="1:22" x14ac:dyDescent="0.2">
      <c r="A52" s="30"/>
      <c r="B52">
        <v>25</v>
      </c>
      <c r="C52">
        <v>0</v>
      </c>
      <c r="D52">
        <v>36.92</v>
      </c>
      <c r="E52">
        <v>37.200000000000003</v>
      </c>
      <c r="F52">
        <v>65</v>
      </c>
      <c r="G52">
        <v>35.85</v>
      </c>
      <c r="H52">
        <v>35.75</v>
      </c>
      <c r="I52">
        <v>35.450000000000003</v>
      </c>
      <c r="J52">
        <v>34.25</v>
      </c>
      <c r="K52">
        <f t="shared" si="2"/>
        <v>35.42</v>
      </c>
      <c r="L52" s="2"/>
      <c r="M52" s="2"/>
      <c r="N52" s="2"/>
      <c r="O52" s="2"/>
      <c r="P52">
        <v>35.6</v>
      </c>
      <c r="Q52">
        <v>53.3</v>
      </c>
      <c r="R52">
        <v>29.8</v>
      </c>
      <c r="U52">
        <v>20</v>
      </c>
      <c r="V52">
        <v>39</v>
      </c>
    </row>
    <row r="53" spans="1:22" x14ac:dyDescent="0.2">
      <c r="A53" s="30"/>
      <c r="B53">
        <v>30</v>
      </c>
      <c r="C53">
        <v>0</v>
      </c>
      <c r="D53">
        <v>36.94</v>
      </c>
      <c r="E53">
        <v>37.200000000000003</v>
      </c>
      <c r="F53">
        <v>71</v>
      </c>
      <c r="G53">
        <v>35.799999999999997</v>
      </c>
      <c r="H53">
        <v>35.75</v>
      </c>
      <c r="I53">
        <v>35.35</v>
      </c>
      <c r="J53">
        <v>34.049999999999997</v>
      </c>
      <c r="K53">
        <f t="shared" si="2"/>
        <v>35.344999999999999</v>
      </c>
      <c r="L53">
        <v>6</v>
      </c>
      <c r="M53">
        <v>5</v>
      </c>
      <c r="N53">
        <v>2</v>
      </c>
      <c r="O53">
        <v>1</v>
      </c>
      <c r="P53">
        <v>35.4</v>
      </c>
      <c r="Q53">
        <v>51.9</v>
      </c>
      <c r="R53">
        <v>29.4</v>
      </c>
      <c r="U53">
        <v>30</v>
      </c>
      <c r="V53">
        <v>37</v>
      </c>
    </row>
    <row r="54" spans="1:22" x14ac:dyDescent="0.2">
      <c r="A54" s="6" t="s">
        <v>33</v>
      </c>
      <c r="B54" t="s">
        <v>51</v>
      </c>
      <c r="D54">
        <v>36.979999999999997</v>
      </c>
      <c r="E54">
        <v>37.1</v>
      </c>
      <c r="F54">
        <v>66</v>
      </c>
      <c r="G54">
        <v>36.200000000000003</v>
      </c>
      <c r="H54">
        <v>35.75</v>
      </c>
      <c r="I54">
        <v>35.4</v>
      </c>
      <c r="J54">
        <v>34.15</v>
      </c>
      <c r="K54">
        <f t="shared" si="2"/>
        <v>35.495000000000005</v>
      </c>
      <c r="L54">
        <v>6</v>
      </c>
      <c r="M54">
        <v>5</v>
      </c>
      <c r="N54">
        <v>2</v>
      </c>
      <c r="O54">
        <v>2</v>
      </c>
      <c r="P54">
        <v>35.200000000000003</v>
      </c>
      <c r="Q54">
        <v>49.5</v>
      </c>
      <c r="R54">
        <v>28.7</v>
      </c>
      <c r="U54">
        <v>40</v>
      </c>
      <c r="V54">
        <v>36</v>
      </c>
    </row>
    <row r="55" spans="1:22" x14ac:dyDescent="0.2">
      <c r="A55" s="30" t="s">
        <v>34</v>
      </c>
      <c r="B55">
        <v>5</v>
      </c>
      <c r="C55">
        <v>115</v>
      </c>
      <c r="D55">
        <v>37.04</v>
      </c>
      <c r="E55">
        <v>37.1</v>
      </c>
      <c r="F55">
        <v>98</v>
      </c>
      <c r="G55">
        <v>36.15</v>
      </c>
      <c r="H55">
        <v>35.549999999999997</v>
      </c>
      <c r="I55">
        <v>36.5</v>
      </c>
      <c r="J55">
        <v>35.15</v>
      </c>
      <c r="K55">
        <f t="shared" si="2"/>
        <v>35.839999999999996</v>
      </c>
      <c r="L55" s="2"/>
      <c r="M55" s="2"/>
      <c r="N55" s="2"/>
      <c r="O55" s="2"/>
      <c r="P55">
        <v>35.200000000000003</v>
      </c>
      <c r="Q55">
        <v>51.9</v>
      </c>
      <c r="R55">
        <v>29.3</v>
      </c>
      <c r="U55">
        <v>50</v>
      </c>
      <c r="V55">
        <v>36</v>
      </c>
    </row>
    <row r="56" spans="1:22" x14ac:dyDescent="0.2">
      <c r="A56" s="30"/>
      <c r="B56">
        <v>10</v>
      </c>
      <c r="C56">
        <v>115</v>
      </c>
      <c r="D56">
        <v>37.130000000000003</v>
      </c>
      <c r="E56">
        <v>37.5</v>
      </c>
      <c r="F56">
        <v>101</v>
      </c>
      <c r="G56">
        <v>36.35</v>
      </c>
      <c r="H56">
        <v>35.6</v>
      </c>
      <c r="I56">
        <v>36.1</v>
      </c>
      <c r="J56">
        <v>35.950000000000003</v>
      </c>
      <c r="K56">
        <f t="shared" si="2"/>
        <v>35.995000000000005</v>
      </c>
      <c r="L56">
        <v>12</v>
      </c>
      <c r="M56">
        <v>5.5</v>
      </c>
      <c r="N56">
        <v>2</v>
      </c>
      <c r="O56">
        <v>2</v>
      </c>
      <c r="P56">
        <v>35.4</v>
      </c>
      <c r="Q56">
        <v>53.4</v>
      </c>
      <c r="R56">
        <v>29.7</v>
      </c>
      <c r="U56">
        <v>60</v>
      </c>
      <c r="V56">
        <v>35</v>
      </c>
    </row>
    <row r="57" spans="1:22" x14ac:dyDescent="0.2">
      <c r="A57" s="30"/>
      <c r="B57">
        <v>15</v>
      </c>
      <c r="C57">
        <v>115</v>
      </c>
      <c r="D57">
        <v>37.270000000000003</v>
      </c>
      <c r="E57">
        <v>37.6</v>
      </c>
      <c r="F57">
        <v>103</v>
      </c>
      <c r="G57">
        <v>36.299999999999997</v>
      </c>
      <c r="H57">
        <v>35.549999999999997</v>
      </c>
      <c r="I57">
        <v>36.9</v>
      </c>
      <c r="J57">
        <v>36.1</v>
      </c>
      <c r="K57">
        <f t="shared" si="2"/>
        <v>36.155000000000001</v>
      </c>
      <c r="L57" s="2"/>
      <c r="M57" s="2"/>
      <c r="N57" s="2"/>
      <c r="O57" s="2"/>
      <c r="P57">
        <v>35.6</v>
      </c>
      <c r="Q57">
        <v>54.6</v>
      </c>
      <c r="R57">
        <v>29.9</v>
      </c>
      <c r="U57" t="s">
        <v>43</v>
      </c>
      <c r="V57">
        <f>AVERAGE(V51:V56)</f>
        <v>37.333333333333336</v>
      </c>
    </row>
    <row r="58" spans="1:22" x14ac:dyDescent="0.2">
      <c r="A58" s="30"/>
      <c r="B58">
        <v>20</v>
      </c>
      <c r="C58">
        <v>115</v>
      </c>
      <c r="D58">
        <v>37.36</v>
      </c>
      <c r="E58">
        <v>37.700000000000003</v>
      </c>
      <c r="F58">
        <v>106</v>
      </c>
      <c r="G58">
        <v>35.950000000000003</v>
      </c>
      <c r="H58">
        <v>35.25</v>
      </c>
      <c r="I58">
        <v>37.15</v>
      </c>
      <c r="J58">
        <v>36.25</v>
      </c>
      <c r="K58">
        <f t="shared" si="2"/>
        <v>36.04</v>
      </c>
      <c r="L58">
        <v>12</v>
      </c>
      <c r="M58">
        <v>5.5</v>
      </c>
      <c r="N58">
        <v>3</v>
      </c>
      <c r="O58">
        <v>2</v>
      </c>
      <c r="P58">
        <v>35.5</v>
      </c>
      <c r="Q58">
        <v>54.6</v>
      </c>
      <c r="R58">
        <v>29.9</v>
      </c>
      <c r="S58" t="s">
        <v>35</v>
      </c>
      <c r="T58">
        <f>R48:R60</f>
        <v>29.9</v>
      </c>
    </row>
    <row r="59" spans="1:22" x14ac:dyDescent="0.2">
      <c r="A59" s="30"/>
      <c r="B59">
        <v>25</v>
      </c>
      <c r="C59">
        <v>115</v>
      </c>
      <c r="D59">
        <v>37.5</v>
      </c>
      <c r="E59">
        <v>37.700000000000003</v>
      </c>
      <c r="F59">
        <v>109</v>
      </c>
      <c r="G59">
        <v>35.799999999999997</v>
      </c>
      <c r="H59">
        <v>35.299999999999997</v>
      </c>
      <c r="I59">
        <v>37.049999999999997</v>
      </c>
      <c r="J59">
        <v>36.299999999999997</v>
      </c>
      <c r="K59">
        <f t="shared" si="2"/>
        <v>36</v>
      </c>
      <c r="L59" s="2"/>
      <c r="M59" s="2"/>
      <c r="N59" s="2"/>
      <c r="O59" s="2"/>
      <c r="P59">
        <v>35.6</v>
      </c>
      <c r="Q59">
        <v>54.8</v>
      </c>
      <c r="R59">
        <v>30.1</v>
      </c>
      <c r="S59" t="s">
        <v>36</v>
      </c>
      <c r="T59">
        <f>AVERAGE(Q48:Q60)</f>
        <v>53.246153846153838</v>
      </c>
    </row>
    <row r="60" spans="1:22" x14ac:dyDescent="0.2">
      <c r="A60" s="30"/>
      <c r="B60">
        <v>30</v>
      </c>
      <c r="C60">
        <v>115</v>
      </c>
      <c r="D60">
        <v>37.590000000000003</v>
      </c>
      <c r="E60">
        <v>37.700000000000003</v>
      </c>
      <c r="F60">
        <v>106</v>
      </c>
      <c r="G60">
        <v>35.75</v>
      </c>
      <c r="H60">
        <v>35.35</v>
      </c>
      <c r="I60">
        <v>37.4</v>
      </c>
      <c r="J60">
        <v>36.299999999999997</v>
      </c>
      <c r="K60">
        <f t="shared" si="2"/>
        <v>36.069999999999993</v>
      </c>
      <c r="L60">
        <v>12</v>
      </c>
      <c r="M60">
        <v>6</v>
      </c>
      <c r="N60">
        <v>3</v>
      </c>
      <c r="O60">
        <v>1</v>
      </c>
      <c r="P60">
        <v>35.6</v>
      </c>
      <c r="Q60">
        <v>55.1</v>
      </c>
      <c r="R60">
        <v>30.1</v>
      </c>
      <c r="S60" t="s">
        <v>37</v>
      </c>
      <c r="T60">
        <f>AVERAGE(P48:P60)</f>
        <v>35.492307692307698</v>
      </c>
    </row>
    <row r="61" spans="1:22" x14ac:dyDescent="0.2">
      <c r="B61" t="s">
        <v>51</v>
      </c>
      <c r="D61">
        <v>37.69</v>
      </c>
      <c r="E61">
        <v>37.299999999999997</v>
      </c>
      <c r="F61">
        <v>75</v>
      </c>
      <c r="G61">
        <v>33.5</v>
      </c>
      <c r="H61">
        <v>33.25</v>
      </c>
      <c r="I61">
        <v>30.15</v>
      </c>
      <c r="J61">
        <v>35.35</v>
      </c>
      <c r="K61">
        <f t="shared" si="2"/>
        <v>33.125</v>
      </c>
      <c r="L61">
        <v>7</v>
      </c>
      <c r="M61">
        <v>4</v>
      </c>
      <c r="N61">
        <v>2</v>
      </c>
      <c r="O61">
        <v>1</v>
      </c>
    </row>
    <row r="64" spans="1:22" x14ac:dyDescent="0.2">
      <c r="A64" t="s">
        <v>101</v>
      </c>
    </row>
    <row r="65" spans="1:2" x14ac:dyDescent="0.2">
      <c r="A65" t="s">
        <v>16</v>
      </c>
      <c r="B65" s="22">
        <f>((C1-E1)/36)*60</f>
        <v>1.2333333333333247</v>
      </c>
    </row>
    <row r="66" spans="1:2" x14ac:dyDescent="0.2">
      <c r="A66" t="s">
        <v>39</v>
      </c>
      <c r="B66" s="22">
        <f>((C22-E22)/36)*60</f>
        <v>0.38333333333333997</v>
      </c>
    </row>
    <row r="67" spans="1:2" x14ac:dyDescent="0.2">
      <c r="A67" t="s">
        <v>46</v>
      </c>
      <c r="B67" s="22">
        <f>((C43-E43)/36)*60</f>
        <v>0.19999999999998391</v>
      </c>
    </row>
  </sheetData>
  <mergeCells count="6">
    <mergeCell ref="A55:A60"/>
    <mergeCell ref="A6:A11"/>
    <mergeCell ref="A13:A18"/>
    <mergeCell ref="A27:A32"/>
    <mergeCell ref="A34:A39"/>
    <mergeCell ref="A48:A5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67"/>
  <sheetViews>
    <sheetView zoomScale="80" zoomScaleNormal="80" zoomScalePageLayoutView="80" workbookViewId="0">
      <selection activeCell="U2" sqref="U2:AC45"/>
    </sheetView>
  </sheetViews>
  <sheetFormatPr baseColWidth="10" defaultColWidth="8.83203125" defaultRowHeight="15" x14ac:dyDescent="0.2"/>
  <cols>
    <col min="1" max="1" width="26.5" bestFit="1" customWidth="1"/>
    <col min="2" max="2" width="20.83203125" bestFit="1" customWidth="1"/>
    <col min="3" max="3" width="11.5" bestFit="1" customWidth="1"/>
    <col min="4" max="4" width="20.5" bestFit="1" customWidth="1"/>
    <col min="5" max="5" width="13.5" bestFit="1" customWidth="1"/>
    <col min="6" max="6" width="35.5" customWidth="1"/>
    <col min="7" max="7" width="12.1640625" bestFit="1" customWidth="1"/>
    <col min="8" max="8" width="34.5" bestFit="1" customWidth="1"/>
    <col min="9" max="9" width="10.33203125" bestFit="1" customWidth="1"/>
    <col min="10" max="10" width="20.5" bestFit="1" customWidth="1"/>
    <col min="11" max="11" width="20.5" customWidth="1"/>
    <col min="13" max="13" width="21.6640625" bestFit="1" customWidth="1"/>
    <col min="14" max="14" width="7.6640625" bestFit="1" customWidth="1"/>
    <col min="15" max="15" width="19.5" bestFit="1" customWidth="1"/>
    <col min="16" max="16" width="15.83203125" bestFit="1" customWidth="1"/>
    <col min="17" max="17" width="10.6640625" bestFit="1" customWidth="1"/>
    <col min="19" max="19" width="22.5" bestFit="1" customWidth="1"/>
    <col min="21" max="21" width="22.5" bestFit="1" customWidth="1"/>
    <col min="22" max="22" width="23.5" bestFit="1" customWidth="1"/>
  </cols>
  <sheetData>
    <row r="1" spans="1:29" ht="16" x14ac:dyDescent="0.2">
      <c r="B1" s="7" t="s">
        <v>0</v>
      </c>
      <c r="C1" s="5">
        <v>63.37</v>
      </c>
      <c r="D1" s="7" t="s">
        <v>1</v>
      </c>
      <c r="E1" s="5">
        <v>62.55</v>
      </c>
      <c r="F1" s="7" t="s">
        <v>2</v>
      </c>
      <c r="G1" s="5">
        <v>0.36</v>
      </c>
      <c r="H1" s="7" t="s">
        <v>3</v>
      </c>
      <c r="I1" s="5">
        <v>0.82</v>
      </c>
      <c r="J1" s="5"/>
      <c r="K1" s="5"/>
      <c r="L1" s="5"/>
      <c r="M1" s="7" t="s">
        <v>4</v>
      </c>
      <c r="N1" s="5">
        <v>753.06</v>
      </c>
    </row>
    <row r="2" spans="1:29" ht="16" x14ac:dyDescent="0.2">
      <c r="B2" s="5"/>
      <c r="C2" s="5"/>
      <c r="D2" s="5"/>
      <c r="E2" s="5"/>
      <c r="F2" s="7" t="s">
        <v>6</v>
      </c>
      <c r="G2" s="5">
        <v>0.35</v>
      </c>
      <c r="H2" s="7" t="s">
        <v>7</v>
      </c>
      <c r="I2" s="5">
        <v>0.78</v>
      </c>
      <c r="J2" s="5"/>
      <c r="K2" s="5"/>
      <c r="L2" s="5"/>
      <c r="M2" s="5"/>
      <c r="N2" s="5"/>
    </row>
    <row r="3" spans="1:29" x14ac:dyDescent="0.2">
      <c r="B3" s="1" t="s">
        <v>16</v>
      </c>
      <c r="G3" t="s">
        <v>80</v>
      </c>
      <c r="U3" s="15"/>
      <c r="V3" s="15" t="s">
        <v>8</v>
      </c>
      <c r="W3" s="15" t="s">
        <v>9</v>
      </c>
      <c r="X3" s="15" t="s">
        <v>10</v>
      </c>
      <c r="Y3" s="15" t="s">
        <v>11</v>
      </c>
      <c r="Z3" s="15" t="s">
        <v>12</v>
      </c>
      <c r="AA3" s="15" t="s">
        <v>13</v>
      </c>
      <c r="AB3" s="15" t="s">
        <v>14</v>
      </c>
      <c r="AC3" s="15" t="s">
        <v>15</v>
      </c>
    </row>
    <row r="4" spans="1:29" ht="16" x14ac:dyDescent="0.2">
      <c r="B4" s="4" t="s">
        <v>18</v>
      </c>
      <c r="C4" s="4" t="s">
        <v>19</v>
      </c>
      <c r="D4" s="4" t="s">
        <v>20</v>
      </c>
      <c r="E4" s="4" t="s">
        <v>21</v>
      </c>
      <c r="F4" s="4" t="s">
        <v>11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12</v>
      </c>
      <c r="M4" s="4" t="s">
        <v>27</v>
      </c>
      <c r="N4" s="4" t="s">
        <v>14</v>
      </c>
      <c r="O4" s="4" t="s">
        <v>15</v>
      </c>
      <c r="P4" s="4" t="s">
        <v>28</v>
      </c>
      <c r="Q4" s="4" t="s">
        <v>29</v>
      </c>
      <c r="R4" s="4" t="s">
        <v>30</v>
      </c>
      <c r="U4" t="s">
        <v>17</v>
      </c>
      <c r="V4">
        <v>0.53</v>
      </c>
      <c r="W4">
        <v>5.8</v>
      </c>
      <c r="X4">
        <v>37.9</v>
      </c>
      <c r="Y4">
        <v>105</v>
      </c>
      <c r="Z4">
        <v>12</v>
      </c>
      <c r="AA4">
        <v>6</v>
      </c>
      <c r="AB4">
        <v>3</v>
      </c>
      <c r="AC4">
        <v>1</v>
      </c>
    </row>
    <row r="5" spans="1:29" x14ac:dyDescent="0.2">
      <c r="A5" t="s">
        <v>31</v>
      </c>
      <c r="B5">
        <v>0</v>
      </c>
      <c r="D5">
        <v>37.200000000000003</v>
      </c>
      <c r="E5">
        <v>36.200000000000003</v>
      </c>
      <c r="F5">
        <v>64</v>
      </c>
      <c r="G5">
        <v>31.6</v>
      </c>
      <c r="H5">
        <v>32.950000000000003</v>
      </c>
      <c r="I5">
        <v>29.2</v>
      </c>
      <c r="J5">
        <v>30.6</v>
      </c>
      <c r="K5">
        <f>0.3*(G5+H5)+0.2*(I5+J5)</f>
        <v>31.325000000000003</v>
      </c>
      <c r="L5">
        <v>6</v>
      </c>
      <c r="M5">
        <v>4</v>
      </c>
      <c r="N5">
        <v>1</v>
      </c>
      <c r="O5">
        <v>1</v>
      </c>
      <c r="P5">
        <v>25.4</v>
      </c>
      <c r="Q5">
        <v>35</v>
      </c>
    </row>
    <row r="6" spans="1:29" x14ac:dyDescent="0.2">
      <c r="A6" s="30" t="s">
        <v>32</v>
      </c>
      <c r="B6">
        <v>5</v>
      </c>
      <c r="C6">
        <v>0</v>
      </c>
      <c r="D6">
        <v>37.159999999999997</v>
      </c>
      <c r="E6">
        <v>36.299999999999997</v>
      </c>
      <c r="F6">
        <v>73</v>
      </c>
      <c r="G6">
        <v>33.450000000000003</v>
      </c>
      <c r="H6">
        <v>34.4</v>
      </c>
      <c r="I6">
        <v>31.2</v>
      </c>
      <c r="J6">
        <v>32.4</v>
      </c>
      <c r="K6">
        <f>0.3*(G6+H6)+0.2*(I6+J6)</f>
        <v>33.074999999999996</v>
      </c>
      <c r="L6" s="2"/>
      <c r="M6" s="2"/>
      <c r="N6" s="2"/>
      <c r="O6" s="2"/>
      <c r="P6">
        <v>35.700000000000003</v>
      </c>
      <c r="Q6">
        <v>48.1</v>
      </c>
      <c r="R6">
        <v>29.1</v>
      </c>
    </row>
    <row r="7" spans="1:29" x14ac:dyDescent="0.2">
      <c r="A7" s="30"/>
      <c r="B7">
        <v>10</v>
      </c>
      <c r="C7">
        <v>0</v>
      </c>
      <c r="D7">
        <v>37.1</v>
      </c>
      <c r="E7">
        <v>36.6</v>
      </c>
      <c r="F7">
        <v>76</v>
      </c>
      <c r="G7">
        <v>34.200000000000003</v>
      </c>
      <c r="H7">
        <v>35</v>
      </c>
      <c r="I7">
        <v>32.200000000000003</v>
      </c>
      <c r="J7">
        <v>32.9</v>
      </c>
      <c r="K7">
        <f>0.3*(G7+H7)+0.2*(I7+J7)</f>
        <v>33.78</v>
      </c>
      <c r="L7">
        <v>6</v>
      </c>
      <c r="M7">
        <v>5</v>
      </c>
      <c r="N7">
        <v>1</v>
      </c>
      <c r="O7">
        <v>1</v>
      </c>
      <c r="P7">
        <v>35.6</v>
      </c>
      <c r="Q7">
        <v>51.9</v>
      </c>
      <c r="R7">
        <v>29.6</v>
      </c>
    </row>
    <row r="8" spans="1:29" x14ac:dyDescent="0.2">
      <c r="A8" s="30"/>
      <c r="B8">
        <v>15</v>
      </c>
      <c r="C8">
        <v>0</v>
      </c>
      <c r="D8">
        <v>37.07</v>
      </c>
      <c r="E8">
        <v>36.9</v>
      </c>
      <c r="F8">
        <v>73</v>
      </c>
      <c r="G8">
        <v>34.5</v>
      </c>
      <c r="H8">
        <v>35.299999999999997</v>
      </c>
      <c r="I8">
        <v>32.700000000000003</v>
      </c>
      <c r="J8">
        <v>33.25</v>
      </c>
      <c r="K8">
        <f t="shared" ref="K8:K19" si="0">0.3*(G8+H8)+0.2*(I8+J8)</f>
        <v>34.129999999999995</v>
      </c>
      <c r="L8" s="2"/>
      <c r="M8" s="2"/>
      <c r="N8" s="2"/>
      <c r="O8" s="2"/>
      <c r="P8">
        <v>35.700000000000003</v>
      </c>
      <c r="Q8">
        <v>51.8</v>
      </c>
      <c r="R8">
        <v>29.7</v>
      </c>
    </row>
    <row r="9" spans="1:29" x14ac:dyDescent="0.2">
      <c r="A9" s="30"/>
      <c r="B9">
        <v>20</v>
      </c>
      <c r="C9">
        <v>0</v>
      </c>
      <c r="D9">
        <v>37.06</v>
      </c>
      <c r="E9">
        <v>36.9</v>
      </c>
      <c r="F9">
        <v>73</v>
      </c>
      <c r="G9">
        <v>35.15</v>
      </c>
      <c r="H9">
        <v>35.450000000000003</v>
      </c>
      <c r="I9">
        <v>32.85</v>
      </c>
      <c r="J9">
        <v>33.450000000000003</v>
      </c>
      <c r="K9">
        <f t="shared" si="0"/>
        <v>34.44</v>
      </c>
      <c r="L9">
        <v>6</v>
      </c>
      <c r="M9">
        <v>5</v>
      </c>
      <c r="N9">
        <v>1</v>
      </c>
      <c r="O9">
        <v>1</v>
      </c>
      <c r="P9">
        <v>35.700000000000003</v>
      </c>
      <c r="Q9">
        <v>51.4</v>
      </c>
      <c r="R9">
        <v>29.6</v>
      </c>
    </row>
    <row r="10" spans="1:29" x14ac:dyDescent="0.2">
      <c r="A10" s="30"/>
      <c r="B10">
        <v>25</v>
      </c>
      <c r="C10">
        <v>0</v>
      </c>
      <c r="D10">
        <v>37.04</v>
      </c>
      <c r="E10">
        <v>37</v>
      </c>
      <c r="F10">
        <v>70</v>
      </c>
      <c r="G10">
        <v>35.450000000000003</v>
      </c>
      <c r="H10">
        <v>35.700000000000003</v>
      </c>
      <c r="I10">
        <v>33.15</v>
      </c>
      <c r="J10">
        <v>33.6</v>
      </c>
      <c r="K10">
        <f t="shared" si="0"/>
        <v>34.695000000000007</v>
      </c>
      <c r="L10" s="2"/>
      <c r="M10" s="2"/>
      <c r="N10" s="2"/>
      <c r="O10" s="2"/>
      <c r="P10">
        <v>35.6</v>
      </c>
      <c r="Q10">
        <v>51.6</v>
      </c>
      <c r="R10">
        <v>29.6</v>
      </c>
    </row>
    <row r="11" spans="1:29" x14ac:dyDescent="0.2">
      <c r="A11" s="30"/>
      <c r="B11">
        <v>30</v>
      </c>
      <c r="C11">
        <v>0</v>
      </c>
      <c r="D11">
        <v>37.07</v>
      </c>
      <c r="E11">
        <v>36.9</v>
      </c>
      <c r="F11">
        <v>66</v>
      </c>
      <c r="G11">
        <v>35.6</v>
      </c>
      <c r="H11">
        <v>35.75</v>
      </c>
      <c r="I11">
        <v>33.35</v>
      </c>
      <c r="J11">
        <v>33.700000000000003</v>
      </c>
      <c r="K11">
        <f t="shared" si="0"/>
        <v>34.814999999999998</v>
      </c>
      <c r="L11">
        <v>6</v>
      </c>
      <c r="M11">
        <v>5</v>
      </c>
      <c r="N11">
        <v>1</v>
      </c>
      <c r="O11">
        <v>1</v>
      </c>
      <c r="P11">
        <v>35.700000000000003</v>
      </c>
      <c r="Q11">
        <v>52</v>
      </c>
      <c r="R11">
        <v>29.7</v>
      </c>
    </row>
    <row r="12" spans="1:29" x14ac:dyDescent="0.2">
      <c r="A12" s="6" t="s">
        <v>33</v>
      </c>
      <c r="C12">
        <v>0</v>
      </c>
      <c r="D12">
        <v>37</v>
      </c>
      <c r="E12">
        <v>37.1</v>
      </c>
      <c r="F12">
        <v>62</v>
      </c>
      <c r="G12">
        <v>35.85</v>
      </c>
      <c r="H12">
        <v>35.65</v>
      </c>
      <c r="I12">
        <v>33.35</v>
      </c>
      <c r="J12">
        <v>33.75</v>
      </c>
      <c r="K12">
        <f t="shared" si="0"/>
        <v>34.869999999999997</v>
      </c>
      <c r="L12">
        <v>6</v>
      </c>
      <c r="M12">
        <v>5</v>
      </c>
      <c r="N12">
        <v>1</v>
      </c>
      <c r="O12">
        <v>1</v>
      </c>
      <c r="P12">
        <v>35.6</v>
      </c>
      <c r="Q12">
        <v>49.1</v>
      </c>
      <c r="R12">
        <v>29.1</v>
      </c>
    </row>
    <row r="13" spans="1:29" x14ac:dyDescent="0.2">
      <c r="A13" s="30" t="s">
        <v>34</v>
      </c>
      <c r="B13">
        <v>5</v>
      </c>
      <c r="C13">
        <v>85</v>
      </c>
      <c r="D13">
        <v>37.130000000000003</v>
      </c>
      <c r="E13">
        <v>37.200000000000003</v>
      </c>
      <c r="F13">
        <v>91</v>
      </c>
      <c r="G13">
        <v>35.950000000000003</v>
      </c>
      <c r="H13">
        <v>35.65</v>
      </c>
      <c r="I13">
        <v>34.25</v>
      </c>
      <c r="J13">
        <v>34.299999999999997</v>
      </c>
      <c r="K13">
        <f t="shared" si="0"/>
        <v>35.19</v>
      </c>
      <c r="L13" s="2"/>
      <c r="M13" s="2"/>
      <c r="N13" s="2"/>
      <c r="O13" s="2"/>
      <c r="P13">
        <v>35.700000000000003</v>
      </c>
      <c r="Q13">
        <v>52.9</v>
      </c>
      <c r="R13">
        <v>29.7</v>
      </c>
    </row>
    <row r="14" spans="1:29" x14ac:dyDescent="0.2">
      <c r="A14" s="30"/>
      <c r="B14">
        <v>10</v>
      </c>
      <c r="C14">
        <v>85</v>
      </c>
      <c r="D14">
        <v>37.24</v>
      </c>
      <c r="E14">
        <v>37.4</v>
      </c>
      <c r="F14">
        <v>95</v>
      </c>
      <c r="G14">
        <v>36.15</v>
      </c>
      <c r="H14">
        <v>35.700000000000003</v>
      </c>
      <c r="I14">
        <v>35.200000000000003</v>
      </c>
      <c r="J14">
        <v>35.1</v>
      </c>
      <c r="K14">
        <f t="shared" si="0"/>
        <v>35.614999999999995</v>
      </c>
      <c r="L14">
        <v>13</v>
      </c>
      <c r="M14">
        <v>5.5</v>
      </c>
      <c r="N14">
        <v>2</v>
      </c>
      <c r="O14">
        <v>1</v>
      </c>
      <c r="P14">
        <v>35.799999999999997</v>
      </c>
      <c r="Q14">
        <v>52.6</v>
      </c>
      <c r="R14">
        <v>29.9</v>
      </c>
    </row>
    <row r="15" spans="1:29" x14ac:dyDescent="0.2">
      <c r="A15" s="30"/>
      <c r="B15">
        <v>15</v>
      </c>
      <c r="C15">
        <v>85</v>
      </c>
      <c r="D15">
        <v>37.4</v>
      </c>
      <c r="E15">
        <v>37.700000000000003</v>
      </c>
      <c r="F15">
        <v>96</v>
      </c>
      <c r="G15">
        <v>36.35</v>
      </c>
      <c r="H15">
        <v>35.6</v>
      </c>
      <c r="I15">
        <v>35.9</v>
      </c>
      <c r="J15">
        <v>35.450000000000003</v>
      </c>
      <c r="K15">
        <f t="shared" si="0"/>
        <v>35.855000000000004</v>
      </c>
      <c r="L15" s="2"/>
      <c r="M15" s="2"/>
      <c r="N15" s="2"/>
      <c r="O15" s="2"/>
      <c r="P15">
        <v>37.39</v>
      </c>
      <c r="Q15">
        <v>52.6</v>
      </c>
      <c r="R15">
        <v>30.2</v>
      </c>
    </row>
    <row r="16" spans="1:29" x14ac:dyDescent="0.2">
      <c r="A16" s="30"/>
      <c r="B16">
        <v>20</v>
      </c>
      <c r="C16">
        <v>85</v>
      </c>
      <c r="D16">
        <v>37.549999999999997</v>
      </c>
      <c r="E16">
        <v>37.700000000000003</v>
      </c>
      <c r="F16">
        <v>97</v>
      </c>
      <c r="G16">
        <v>36.6</v>
      </c>
      <c r="H16">
        <v>35.75</v>
      </c>
      <c r="I16">
        <v>36.4</v>
      </c>
      <c r="J16">
        <v>35.700000000000003</v>
      </c>
      <c r="K16">
        <f>0.3*(G16+H16)+0.2*(I16+J16)</f>
        <v>36.125</v>
      </c>
      <c r="L16">
        <v>14</v>
      </c>
      <c r="M16">
        <v>6</v>
      </c>
      <c r="N16">
        <v>3</v>
      </c>
      <c r="O16">
        <v>1</v>
      </c>
      <c r="P16">
        <v>36.200000000000003</v>
      </c>
      <c r="Q16">
        <v>52.6</v>
      </c>
      <c r="R16">
        <v>30.3</v>
      </c>
      <c r="S16" t="s">
        <v>35</v>
      </c>
      <c r="T16">
        <f>R6:R18</f>
        <v>30.3</v>
      </c>
    </row>
    <row r="17" spans="1:29" x14ac:dyDescent="0.2">
      <c r="A17" s="30"/>
      <c r="B17">
        <v>25</v>
      </c>
      <c r="C17">
        <v>85</v>
      </c>
      <c r="D17">
        <v>37.71</v>
      </c>
      <c r="E17">
        <v>37.799999999999997</v>
      </c>
      <c r="F17">
        <v>98</v>
      </c>
      <c r="G17">
        <v>36.700000000000003</v>
      </c>
      <c r="H17">
        <v>35.6</v>
      </c>
      <c r="I17">
        <v>36.65</v>
      </c>
      <c r="J17">
        <v>36.65</v>
      </c>
      <c r="K17">
        <f t="shared" si="0"/>
        <v>36.35</v>
      </c>
      <c r="L17" s="2"/>
      <c r="M17" s="2"/>
      <c r="N17" s="2"/>
      <c r="O17" s="2"/>
      <c r="P17">
        <v>36.1</v>
      </c>
      <c r="Q17">
        <v>52.5</v>
      </c>
      <c r="R17">
        <v>30.2</v>
      </c>
      <c r="S17" t="s">
        <v>36</v>
      </c>
      <c r="T17">
        <f>AVERAGE(Q6:Q18)</f>
        <v>51.615384615384613</v>
      </c>
    </row>
    <row r="18" spans="1:29" x14ac:dyDescent="0.2">
      <c r="A18" s="30"/>
      <c r="B18">
        <v>30</v>
      </c>
      <c r="C18">
        <v>85</v>
      </c>
      <c r="D18">
        <v>37.81</v>
      </c>
      <c r="E18">
        <v>38</v>
      </c>
      <c r="F18">
        <v>97</v>
      </c>
      <c r="G18">
        <v>36.6</v>
      </c>
      <c r="H18">
        <v>35.4</v>
      </c>
      <c r="I18">
        <v>36.950000000000003</v>
      </c>
      <c r="J18">
        <v>36.549999999999997</v>
      </c>
      <c r="K18">
        <f t="shared" si="0"/>
        <v>36.299999999999997</v>
      </c>
      <c r="L18">
        <v>14</v>
      </c>
      <c r="M18">
        <v>6</v>
      </c>
      <c r="N18">
        <v>4</v>
      </c>
      <c r="O18">
        <v>1</v>
      </c>
      <c r="P18">
        <v>36</v>
      </c>
      <c r="Q18">
        <v>51.9</v>
      </c>
      <c r="R18">
        <v>30.1</v>
      </c>
      <c r="S18" t="s">
        <v>37</v>
      </c>
      <c r="T18">
        <f>AVERAGE(P7:P18)</f>
        <v>35.924166666666672</v>
      </c>
    </row>
    <row r="19" spans="1:29" x14ac:dyDescent="0.2">
      <c r="A19" s="19"/>
      <c r="D19">
        <v>37.94</v>
      </c>
      <c r="E19">
        <v>37.200000000000003</v>
      </c>
      <c r="F19">
        <v>73</v>
      </c>
      <c r="G19">
        <v>35.200000000000003</v>
      </c>
      <c r="H19">
        <v>33.799999999999997</v>
      </c>
      <c r="I19">
        <v>36.65</v>
      </c>
      <c r="J19">
        <v>34.9</v>
      </c>
      <c r="K19">
        <f t="shared" si="0"/>
        <v>35.01</v>
      </c>
      <c r="L19">
        <v>6</v>
      </c>
      <c r="M19">
        <v>6</v>
      </c>
      <c r="N19">
        <v>3</v>
      </c>
      <c r="O19">
        <v>1</v>
      </c>
      <c r="P19">
        <v>25.4</v>
      </c>
      <c r="Q19">
        <v>35</v>
      </c>
    </row>
    <row r="20" spans="1:29" s="10" customFormat="1" x14ac:dyDescent="0.2">
      <c r="A20" s="9"/>
    </row>
    <row r="22" spans="1:29" ht="16" x14ac:dyDescent="0.2">
      <c r="B22" s="7" t="s">
        <v>0</v>
      </c>
      <c r="C22" s="5">
        <v>63.3</v>
      </c>
      <c r="D22" s="7" t="s">
        <v>1</v>
      </c>
      <c r="E22" s="7">
        <v>62.78</v>
      </c>
      <c r="F22" s="7" t="s">
        <v>2</v>
      </c>
      <c r="G22" s="5">
        <v>0.36</v>
      </c>
      <c r="H22" s="7" t="s">
        <v>3</v>
      </c>
      <c r="I22" s="5">
        <v>0.74</v>
      </c>
      <c r="J22" s="5"/>
      <c r="K22" s="5"/>
      <c r="L22" s="5"/>
      <c r="M22" s="7" t="s">
        <v>4</v>
      </c>
      <c r="N22" s="5">
        <v>750.81</v>
      </c>
    </row>
    <row r="23" spans="1:29" ht="16" x14ac:dyDescent="0.2">
      <c r="B23" s="5"/>
      <c r="C23" s="5"/>
      <c r="D23" s="5"/>
      <c r="E23" s="5"/>
      <c r="F23" s="7" t="s">
        <v>6</v>
      </c>
      <c r="G23" s="5">
        <v>0.37</v>
      </c>
      <c r="H23" s="7" t="s">
        <v>7</v>
      </c>
      <c r="I23" s="5">
        <v>0.72</v>
      </c>
      <c r="J23" s="5"/>
      <c r="K23" s="5"/>
      <c r="L23" s="5"/>
      <c r="M23" s="5"/>
      <c r="N23" s="5"/>
      <c r="U23" s="15"/>
      <c r="V23" s="15" t="s">
        <v>8</v>
      </c>
      <c r="W23" s="15" t="s">
        <v>9</v>
      </c>
      <c r="X23" s="15" t="s">
        <v>10</v>
      </c>
      <c r="Y23" s="15" t="s">
        <v>11</v>
      </c>
      <c r="Z23" s="15" t="s">
        <v>12</v>
      </c>
      <c r="AA23" s="15" t="s">
        <v>13</v>
      </c>
      <c r="AB23" s="15" t="s">
        <v>14</v>
      </c>
      <c r="AC23" s="15" t="s">
        <v>15</v>
      </c>
    </row>
    <row r="24" spans="1:29" x14ac:dyDescent="0.2">
      <c r="B24" s="1" t="s">
        <v>39</v>
      </c>
      <c r="C24" t="s">
        <v>86</v>
      </c>
      <c r="U24" t="s">
        <v>17</v>
      </c>
      <c r="V24">
        <v>0.55000000000000004</v>
      </c>
      <c r="W24">
        <v>5.9</v>
      </c>
      <c r="X24">
        <v>37.61</v>
      </c>
      <c r="Y24">
        <v>95</v>
      </c>
      <c r="Z24">
        <v>15</v>
      </c>
      <c r="AA24">
        <v>6</v>
      </c>
      <c r="AB24">
        <v>2</v>
      </c>
      <c r="AC24">
        <v>1</v>
      </c>
    </row>
    <row r="25" spans="1:29" ht="16" x14ac:dyDescent="0.2">
      <c r="B25" s="4" t="s">
        <v>18</v>
      </c>
      <c r="C25" s="4" t="s">
        <v>19</v>
      </c>
      <c r="D25" s="4" t="s">
        <v>20</v>
      </c>
      <c r="E25" s="4" t="s">
        <v>21</v>
      </c>
      <c r="F25" s="4" t="s">
        <v>11</v>
      </c>
      <c r="G25" s="4" t="s">
        <v>22</v>
      </c>
      <c r="H25" s="4" t="s">
        <v>23</v>
      </c>
      <c r="I25" s="4" t="s">
        <v>24</v>
      </c>
      <c r="J25" s="4" t="s">
        <v>25</v>
      </c>
      <c r="K25" s="4" t="s">
        <v>26</v>
      </c>
      <c r="L25" s="4" t="s">
        <v>12</v>
      </c>
      <c r="M25" s="4" t="s">
        <v>27</v>
      </c>
      <c r="N25" s="4" t="s">
        <v>14</v>
      </c>
      <c r="O25" s="4" t="s">
        <v>15</v>
      </c>
      <c r="P25" s="4" t="s">
        <v>28</v>
      </c>
      <c r="Q25" s="4" t="s">
        <v>29</v>
      </c>
      <c r="R25" s="4" t="s">
        <v>30</v>
      </c>
    </row>
    <row r="26" spans="1:29" x14ac:dyDescent="0.2">
      <c r="A26" t="s">
        <v>31</v>
      </c>
      <c r="B26">
        <v>0</v>
      </c>
      <c r="D26">
        <v>37.630000000000003</v>
      </c>
      <c r="E26">
        <v>35.6</v>
      </c>
      <c r="F26">
        <v>63</v>
      </c>
      <c r="G26">
        <v>32.549999999999997</v>
      </c>
      <c r="H26">
        <v>32.1</v>
      </c>
      <c r="I26">
        <v>31</v>
      </c>
      <c r="J26">
        <v>30.85</v>
      </c>
      <c r="K26">
        <f>0.3*(G26+H26)+0.2*(I26+J26)</f>
        <v>31.765000000000001</v>
      </c>
      <c r="L26">
        <v>6</v>
      </c>
      <c r="M26">
        <v>4</v>
      </c>
      <c r="N26">
        <v>1</v>
      </c>
      <c r="O26">
        <v>1</v>
      </c>
      <c r="P26">
        <v>24</v>
      </c>
      <c r="Q26">
        <v>32</v>
      </c>
    </row>
    <row r="27" spans="1:29" x14ac:dyDescent="0.2">
      <c r="A27" s="30" t="s">
        <v>32</v>
      </c>
      <c r="B27">
        <v>5</v>
      </c>
      <c r="C27">
        <v>0</v>
      </c>
      <c r="D27">
        <v>37.619999999999997</v>
      </c>
      <c r="E27">
        <v>36.5</v>
      </c>
      <c r="F27">
        <v>62</v>
      </c>
      <c r="G27">
        <v>35</v>
      </c>
      <c r="H27">
        <v>34.15</v>
      </c>
      <c r="I27">
        <v>33.549999999999997</v>
      </c>
      <c r="J27">
        <v>33.5</v>
      </c>
      <c r="K27">
        <f>0.3*(G27+H27)+0.2*(I27+J27)</f>
        <v>34.155000000000001</v>
      </c>
      <c r="L27" s="2"/>
      <c r="M27" s="2"/>
      <c r="N27" s="2"/>
      <c r="O27" s="2"/>
      <c r="P27">
        <v>35.700000000000003</v>
      </c>
      <c r="Q27">
        <v>52</v>
      </c>
      <c r="R27">
        <v>29.7</v>
      </c>
    </row>
    <row r="28" spans="1:29" x14ac:dyDescent="0.2">
      <c r="A28" s="30"/>
      <c r="B28">
        <v>10</v>
      </c>
      <c r="C28">
        <v>0</v>
      </c>
      <c r="D28">
        <v>37.56</v>
      </c>
      <c r="E28">
        <v>36.799999999999997</v>
      </c>
      <c r="F28">
        <v>69</v>
      </c>
      <c r="G28">
        <v>35.65</v>
      </c>
      <c r="H28">
        <v>34.65</v>
      </c>
      <c r="I28">
        <v>34.25</v>
      </c>
      <c r="J28">
        <v>33.9</v>
      </c>
      <c r="K28">
        <f t="shared" ref="K28:K40" si="1">0.3*(G28+H28)+0.2*(I28+J28)</f>
        <v>34.72</v>
      </c>
      <c r="L28">
        <v>6</v>
      </c>
      <c r="M28">
        <v>4</v>
      </c>
      <c r="N28">
        <v>1</v>
      </c>
      <c r="O28">
        <v>1</v>
      </c>
      <c r="P28">
        <v>35.799999999999997</v>
      </c>
      <c r="Q28">
        <v>53</v>
      </c>
      <c r="R28">
        <v>30</v>
      </c>
    </row>
    <row r="29" spans="1:29" x14ac:dyDescent="0.2">
      <c r="A29" s="30"/>
      <c r="B29">
        <v>15</v>
      </c>
      <c r="C29">
        <v>0</v>
      </c>
      <c r="D29">
        <v>37.479999999999997</v>
      </c>
      <c r="E29">
        <v>36.799999999999997</v>
      </c>
      <c r="F29">
        <v>68</v>
      </c>
      <c r="G29">
        <v>35.65</v>
      </c>
      <c r="H29">
        <v>34.950000000000003</v>
      </c>
      <c r="I29">
        <v>34.6</v>
      </c>
      <c r="J29">
        <v>34.15</v>
      </c>
      <c r="K29">
        <f t="shared" si="1"/>
        <v>34.929999999999993</v>
      </c>
      <c r="L29" s="2"/>
      <c r="M29" s="2"/>
      <c r="N29" s="2"/>
      <c r="O29" s="2"/>
      <c r="P29">
        <v>35.700000000000003</v>
      </c>
      <c r="Q29">
        <v>53</v>
      </c>
      <c r="R29">
        <v>29.8</v>
      </c>
      <c r="U29" s="3" t="s">
        <v>41</v>
      </c>
      <c r="V29" s="3" t="s">
        <v>42</v>
      </c>
    </row>
    <row r="30" spans="1:29" x14ac:dyDescent="0.2">
      <c r="A30" s="30"/>
      <c r="B30">
        <v>20</v>
      </c>
      <c r="C30">
        <v>0</v>
      </c>
      <c r="D30">
        <v>37.4</v>
      </c>
      <c r="E30">
        <v>36.700000000000003</v>
      </c>
      <c r="F30">
        <v>60</v>
      </c>
      <c r="G30">
        <v>35.85</v>
      </c>
      <c r="H30">
        <v>35.299999999999997</v>
      </c>
      <c r="I30">
        <v>34.799999999999997</v>
      </c>
      <c r="J30">
        <v>34.200000000000003</v>
      </c>
      <c r="K30">
        <f t="shared" si="1"/>
        <v>35.145000000000003</v>
      </c>
      <c r="L30">
        <v>6</v>
      </c>
      <c r="M30">
        <v>4</v>
      </c>
      <c r="N30">
        <v>1</v>
      </c>
      <c r="O30">
        <v>1</v>
      </c>
      <c r="P30">
        <v>35.700000000000003</v>
      </c>
      <c r="Q30">
        <v>52.7</v>
      </c>
      <c r="R30">
        <v>29.7</v>
      </c>
      <c r="U30">
        <v>10</v>
      </c>
      <c r="V30">
        <v>5</v>
      </c>
    </row>
    <row r="31" spans="1:29" x14ac:dyDescent="0.2">
      <c r="A31" s="30"/>
      <c r="B31">
        <v>25</v>
      </c>
      <c r="C31">
        <v>0</v>
      </c>
      <c r="D31">
        <v>37.32</v>
      </c>
      <c r="E31">
        <v>36.799999999999997</v>
      </c>
      <c r="F31">
        <v>66</v>
      </c>
      <c r="G31">
        <v>36</v>
      </c>
      <c r="H31">
        <v>35.299999999999997</v>
      </c>
      <c r="I31">
        <v>35.200000000000003</v>
      </c>
      <c r="J31">
        <v>34.299999999999997</v>
      </c>
      <c r="K31">
        <f t="shared" si="1"/>
        <v>35.29</v>
      </c>
      <c r="L31" s="2"/>
      <c r="M31" s="2"/>
      <c r="N31" s="2"/>
      <c r="O31" s="2"/>
      <c r="P31">
        <v>35.6</v>
      </c>
      <c r="Q31">
        <v>53.1</v>
      </c>
      <c r="R31">
        <v>29.8</v>
      </c>
      <c r="U31">
        <v>20</v>
      </c>
      <c r="V31">
        <v>4</v>
      </c>
    </row>
    <row r="32" spans="1:29" x14ac:dyDescent="0.2">
      <c r="A32" s="30"/>
      <c r="B32">
        <v>30</v>
      </c>
      <c r="C32">
        <v>0</v>
      </c>
      <c r="D32">
        <v>37.1</v>
      </c>
      <c r="E32">
        <v>36.5</v>
      </c>
      <c r="F32">
        <v>59</v>
      </c>
      <c r="G32">
        <v>36.1</v>
      </c>
      <c r="H32">
        <v>35.450000000000003</v>
      </c>
      <c r="I32">
        <v>35.299999999999997</v>
      </c>
      <c r="J32">
        <v>34.4</v>
      </c>
      <c r="K32">
        <f t="shared" si="1"/>
        <v>35.405000000000001</v>
      </c>
      <c r="L32">
        <v>6</v>
      </c>
      <c r="M32">
        <v>4</v>
      </c>
      <c r="N32">
        <v>1</v>
      </c>
      <c r="O32">
        <v>1</v>
      </c>
      <c r="P32">
        <v>35.700000000000003</v>
      </c>
      <c r="Q32">
        <v>53</v>
      </c>
      <c r="R32">
        <v>29.8</v>
      </c>
      <c r="U32">
        <v>30</v>
      </c>
      <c r="V32">
        <v>4</v>
      </c>
    </row>
    <row r="33" spans="1:29" x14ac:dyDescent="0.2">
      <c r="A33" s="6" t="s">
        <v>33</v>
      </c>
      <c r="D33">
        <v>37.1</v>
      </c>
      <c r="E33">
        <v>36.299999999999997</v>
      </c>
      <c r="F33">
        <v>60</v>
      </c>
      <c r="G33">
        <v>36.15</v>
      </c>
      <c r="H33">
        <v>35.5</v>
      </c>
      <c r="I33">
        <v>35.25</v>
      </c>
      <c r="J33">
        <v>34.65</v>
      </c>
      <c r="K33">
        <f t="shared" si="1"/>
        <v>35.475000000000001</v>
      </c>
      <c r="L33">
        <v>6</v>
      </c>
      <c r="M33">
        <v>4</v>
      </c>
      <c r="N33">
        <v>1</v>
      </c>
      <c r="O33">
        <v>1</v>
      </c>
      <c r="P33">
        <v>35.4</v>
      </c>
      <c r="Q33">
        <v>52.7</v>
      </c>
      <c r="R33">
        <v>29.7</v>
      </c>
      <c r="U33">
        <v>40</v>
      </c>
      <c r="V33">
        <v>4</v>
      </c>
    </row>
    <row r="34" spans="1:29" x14ac:dyDescent="0.2">
      <c r="A34" s="30" t="s">
        <v>34</v>
      </c>
      <c r="B34">
        <v>5</v>
      </c>
      <c r="C34">
        <v>85</v>
      </c>
      <c r="D34">
        <v>37.020000000000003</v>
      </c>
      <c r="E34">
        <v>36.6</v>
      </c>
      <c r="F34">
        <v>83</v>
      </c>
      <c r="G34">
        <v>36.200000000000003</v>
      </c>
      <c r="H34">
        <v>35.700000000000003</v>
      </c>
      <c r="I34">
        <v>35.549999999999997</v>
      </c>
      <c r="J34">
        <v>35.15</v>
      </c>
      <c r="K34">
        <f t="shared" si="1"/>
        <v>35.71</v>
      </c>
      <c r="L34" s="2"/>
      <c r="M34" s="2"/>
      <c r="N34" s="2"/>
      <c r="O34" s="2"/>
      <c r="P34">
        <v>35.6</v>
      </c>
      <c r="Q34">
        <v>53</v>
      </c>
      <c r="R34">
        <v>29.8</v>
      </c>
      <c r="U34">
        <v>50</v>
      </c>
      <c r="V34">
        <v>4</v>
      </c>
    </row>
    <row r="35" spans="1:29" x14ac:dyDescent="0.2">
      <c r="A35" s="30"/>
      <c r="B35">
        <v>10</v>
      </c>
      <c r="C35">
        <v>85</v>
      </c>
      <c r="D35">
        <v>37.04</v>
      </c>
      <c r="E35">
        <v>37</v>
      </c>
      <c r="F35">
        <v>89</v>
      </c>
      <c r="G35">
        <v>36.35</v>
      </c>
      <c r="H35">
        <v>35.75</v>
      </c>
      <c r="I35">
        <v>35.799999999999997</v>
      </c>
      <c r="J35">
        <v>35.799999999999997</v>
      </c>
      <c r="K35">
        <f t="shared" si="1"/>
        <v>35.950000000000003</v>
      </c>
      <c r="L35">
        <v>11</v>
      </c>
      <c r="M35">
        <v>5</v>
      </c>
      <c r="N35">
        <v>2</v>
      </c>
      <c r="O35">
        <v>1</v>
      </c>
      <c r="P35">
        <v>35.6</v>
      </c>
      <c r="Q35">
        <v>53.3</v>
      </c>
      <c r="R35">
        <v>29.8</v>
      </c>
      <c r="U35">
        <v>60</v>
      </c>
      <c r="V35">
        <v>4</v>
      </c>
    </row>
    <row r="36" spans="1:29" x14ac:dyDescent="0.2">
      <c r="A36" s="30"/>
      <c r="B36">
        <v>15</v>
      </c>
      <c r="C36">
        <v>85</v>
      </c>
      <c r="D36">
        <v>37.159999999999997</v>
      </c>
      <c r="E36">
        <v>37.200000000000003</v>
      </c>
      <c r="F36">
        <v>87</v>
      </c>
      <c r="G36">
        <v>36.65</v>
      </c>
      <c r="H36">
        <v>35.200000000000003</v>
      </c>
      <c r="I36">
        <v>35.950000000000003</v>
      </c>
      <c r="J36">
        <v>36.15</v>
      </c>
      <c r="K36">
        <f t="shared" si="1"/>
        <v>35.974999999999994</v>
      </c>
      <c r="L36" s="2"/>
      <c r="M36" s="2"/>
      <c r="N36" s="2"/>
      <c r="O36" s="2"/>
      <c r="P36">
        <v>35.700000000000003</v>
      </c>
      <c r="Q36">
        <v>53.4</v>
      </c>
      <c r="R36">
        <v>29.9</v>
      </c>
      <c r="U36" t="s">
        <v>43</v>
      </c>
      <c r="V36">
        <f>AVERAGE(V30:V35)</f>
        <v>4.166666666666667</v>
      </c>
    </row>
    <row r="37" spans="1:29" x14ac:dyDescent="0.2">
      <c r="A37" s="30"/>
      <c r="B37">
        <v>20</v>
      </c>
      <c r="C37">
        <v>85</v>
      </c>
      <c r="D37">
        <v>37.29</v>
      </c>
      <c r="E37">
        <v>37.5</v>
      </c>
      <c r="F37">
        <v>87</v>
      </c>
      <c r="G37">
        <v>36.85</v>
      </c>
      <c r="H37">
        <v>35.1</v>
      </c>
      <c r="I37">
        <v>36.200000000000003</v>
      </c>
      <c r="J37">
        <v>36.35</v>
      </c>
      <c r="K37">
        <f t="shared" si="1"/>
        <v>36.095000000000006</v>
      </c>
      <c r="L37">
        <v>11</v>
      </c>
      <c r="M37">
        <v>5</v>
      </c>
      <c r="N37">
        <v>2</v>
      </c>
      <c r="O37">
        <v>1</v>
      </c>
      <c r="P37">
        <v>35.700000000000003</v>
      </c>
      <c r="Q37">
        <v>53.9</v>
      </c>
      <c r="R37">
        <v>29.9</v>
      </c>
      <c r="S37" t="s">
        <v>35</v>
      </c>
      <c r="T37">
        <f>R27:R39</f>
        <v>29.9</v>
      </c>
    </row>
    <row r="38" spans="1:29" x14ac:dyDescent="0.2">
      <c r="A38" s="30"/>
      <c r="B38">
        <v>25</v>
      </c>
      <c r="C38">
        <v>85</v>
      </c>
      <c r="D38">
        <v>37.39</v>
      </c>
      <c r="E38">
        <v>37.700000000000003</v>
      </c>
      <c r="F38">
        <v>86</v>
      </c>
      <c r="G38">
        <v>37</v>
      </c>
      <c r="H38">
        <v>34.299999999999997</v>
      </c>
      <c r="I38">
        <v>36.200000000000003</v>
      </c>
      <c r="J38">
        <v>36.299999999999997</v>
      </c>
      <c r="K38">
        <f t="shared" si="1"/>
        <v>35.89</v>
      </c>
      <c r="L38" s="2"/>
      <c r="M38" s="2"/>
      <c r="N38" s="2"/>
      <c r="O38" s="2"/>
      <c r="P38">
        <v>35.6</v>
      </c>
      <c r="Q38">
        <v>53.2</v>
      </c>
      <c r="R38">
        <v>29.7</v>
      </c>
      <c r="S38" t="s">
        <v>36</v>
      </c>
      <c r="T38">
        <f>AVERAGE(Q27:Q39)</f>
        <v>52.946153846153848</v>
      </c>
    </row>
    <row r="39" spans="1:29" x14ac:dyDescent="0.2">
      <c r="A39" s="30"/>
      <c r="B39">
        <v>30</v>
      </c>
      <c r="C39">
        <v>85</v>
      </c>
      <c r="D39">
        <v>37.44</v>
      </c>
      <c r="E39">
        <v>37.9</v>
      </c>
      <c r="F39">
        <v>88</v>
      </c>
      <c r="G39">
        <v>37</v>
      </c>
      <c r="H39">
        <v>34.200000000000003</v>
      </c>
      <c r="I39">
        <v>36.299999999999997</v>
      </c>
      <c r="J39">
        <v>36.299999999999997</v>
      </c>
      <c r="K39">
        <f t="shared" si="1"/>
        <v>35.879999999999995</v>
      </c>
      <c r="L39">
        <v>13</v>
      </c>
      <c r="M39">
        <v>5.5</v>
      </c>
      <c r="N39">
        <v>2</v>
      </c>
      <c r="O39">
        <v>1</v>
      </c>
      <c r="P39">
        <v>35.200000000000003</v>
      </c>
      <c r="Q39">
        <v>52</v>
      </c>
      <c r="R39">
        <v>29.4</v>
      </c>
      <c r="S39" t="s">
        <v>37</v>
      </c>
      <c r="T39">
        <f>AVERAGE(P27:P39)</f>
        <v>35.615384615384613</v>
      </c>
    </row>
    <row r="40" spans="1:29" x14ac:dyDescent="0.2">
      <c r="A40" s="19" t="s">
        <v>33</v>
      </c>
      <c r="D40">
        <v>37.700000000000003</v>
      </c>
      <c r="E40">
        <v>37.700000000000003</v>
      </c>
      <c r="F40">
        <v>72</v>
      </c>
      <c r="G40">
        <v>35.75</v>
      </c>
      <c r="H40">
        <v>34.450000000000003</v>
      </c>
      <c r="I40">
        <v>35.6</v>
      </c>
      <c r="J40">
        <v>35.1</v>
      </c>
      <c r="K40">
        <f t="shared" si="1"/>
        <v>35.200000000000003</v>
      </c>
      <c r="L40">
        <v>6</v>
      </c>
      <c r="M40">
        <v>5</v>
      </c>
      <c r="N40">
        <v>1</v>
      </c>
      <c r="O40">
        <v>1</v>
      </c>
      <c r="P40">
        <v>24.8</v>
      </c>
      <c r="Q40">
        <v>38</v>
      </c>
    </row>
    <row r="41" spans="1:29" s="10" customFormat="1" x14ac:dyDescent="0.2">
      <c r="A41" s="11"/>
    </row>
    <row r="43" spans="1:29" ht="16" x14ac:dyDescent="0.2">
      <c r="B43" s="7" t="s">
        <v>0</v>
      </c>
      <c r="C43" s="5">
        <v>62.93</v>
      </c>
      <c r="D43" s="7" t="s">
        <v>1</v>
      </c>
      <c r="E43" s="5">
        <v>62.34</v>
      </c>
      <c r="F43" s="7" t="s">
        <v>2</v>
      </c>
      <c r="G43" s="5">
        <v>0.36</v>
      </c>
      <c r="H43" s="7" t="s">
        <v>3</v>
      </c>
      <c r="I43" s="5">
        <v>1.23</v>
      </c>
      <c r="J43" s="5"/>
      <c r="K43" s="5"/>
      <c r="L43" s="5"/>
      <c r="M43" s="8" t="s">
        <v>4</v>
      </c>
      <c r="N43" s="5">
        <v>762.81</v>
      </c>
    </row>
    <row r="44" spans="1:29" ht="16" x14ac:dyDescent="0.2">
      <c r="B44" s="5"/>
      <c r="C44" s="5"/>
      <c r="D44" s="5"/>
      <c r="E44" s="5"/>
      <c r="F44" s="7" t="s">
        <v>6</v>
      </c>
      <c r="G44" s="5">
        <v>0.37</v>
      </c>
      <c r="H44" s="7" t="s">
        <v>7</v>
      </c>
      <c r="I44" s="5">
        <v>1.1399999999999999</v>
      </c>
      <c r="J44" s="5"/>
      <c r="K44" s="5"/>
      <c r="L44" s="5"/>
      <c r="M44" s="5"/>
      <c r="N44" s="5"/>
      <c r="U44" s="15"/>
      <c r="V44" s="15" t="s">
        <v>8</v>
      </c>
      <c r="W44" s="15" t="s">
        <v>9</v>
      </c>
      <c r="X44" s="15" t="s">
        <v>10</v>
      </c>
      <c r="Y44" s="15" t="s">
        <v>11</v>
      </c>
      <c r="Z44" s="15" t="s">
        <v>12</v>
      </c>
      <c r="AA44" s="15" t="s">
        <v>13</v>
      </c>
      <c r="AB44" s="15" t="s">
        <v>14</v>
      </c>
      <c r="AC44" s="15" t="s">
        <v>15</v>
      </c>
    </row>
    <row r="45" spans="1:29" x14ac:dyDescent="0.2">
      <c r="B45" s="1" t="s">
        <v>46</v>
      </c>
      <c r="U45" t="s">
        <v>17</v>
      </c>
      <c r="V45">
        <v>0.51</v>
      </c>
      <c r="W45">
        <v>5.7</v>
      </c>
      <c r="X45">
        <v>38.07</v>
      </c>
      <c r="Y45">
        <v>95</v>
      </c>
      <c r="Z45">
        <v>12</v>
      </c>
      <c r="AA45">
        <v>6.5</v>
      </c>
      <c r="AB45">
        <v>5</v>
      </c>
      <c r="AC45">
        <v>1</v>
      </c>
    </row>
    <row r="46" spans="1:29" ht="16" x14ac:dyDescent="0.2">
      <c r="B46" s="4" t="s">
        <v>18</v>
      </c>
      <c r="C46" s="4" t="s">
        <v>19</v>
      </c>
      <c r="D46" s="4" t="s">
        <v>20</v>
      </c>
      <c r="E46" s="4" t="s">
        <v>21</v>
      </c>
      <c r="F46" s="4" t="s">
        <v>11</v>
      </c>
      <c r="G46" s="4" t="s">
        <v>22</v>
      </c>
      <c r="H46" s="4" t="s">
        <v>23</v>
      </c>
      <c r="I46" s="4" t="s">
        <v>24</v>
      </c>
      <c r="J46" s="4" t="s">
        <v>25</v>
      </c>
      <c r="K46" s="4" t="s">
        <v>26</v>
      </c>
      <c r="L46" s="4" t="s">
        <v>12</v>
      </c>
      <c r="M46" s="4" t="s">
        <v>27</v>
      </c>
      <c r="N46" s="4" t="s">
        <v>14</v>
      </c>
      <c r="O46" s="4" t="s">
        <v>15</v>
      </c>
      <c r="P46" s="4" t="s">
        <v>28</v>
      </c>
      <c r="Q46" s="4" t="s">
        <v>29</v>
      </c>
      <c r="R46" s="4" t="s">
        <v>30</v>
      </c>
    </row>
    <row r="47" spans="1:29" x14ac:dyDescent="0.2">
      <c r="A47" t="s">
        <v>31</v>
      </c>
      <c r="B47">
        <v>0</v>
      </c>
      <c r="D47">
        <v>36.9</v>
      </c>
      <c r="E47">
        <v>36.200000000000003</v>
      </c>
      <c r="F47">
        <v>53</v>
      </c>
      <c r="G47">
        <v>30.2</v>
      </c>
      <c r="H47">
        <v>31.95</v>
      </c>
      <c r="I47">
        <v>29.55</v>
      </c>
      <c r="J47">
        <v>29.15</v>
      </c>
      <c r="K47">
        <f>0.3*(G47+H47)+0.2*(I47+J47)</f>
        <v>30.385000000000002</v>
      </c>
      <c r="L47">
        <v>6</v>
      </c>
      <c r="M47">
        <v>4</v>
      </c>
      <c r="N47">
        <v>1</v>
      </c>
      <c r="O47">
        <v>1</v>
      </c>
      <c r="P47">
        <v>22.4</v>
      </c>
      <c r="Q47">
        <v>22</v>
      </c>
    </row>
    <row r="48" spans="1:29" x14ac:dyDescent="0.2">
      <c r="A48" s="30" t="s">
        <v>32</v>
      </c>
      <c r="B48">
        <v>5</v>
      </c>
      <c r="C48">
        <v>0</v>
      </c>
      <c r="D48">
        <v>36.880000000000003</v>
      </c>
      <c r="E48">
        <v>36.5</v>
      </c>
      <c r="F48">
        <v>52</v>
      </c>
      <c r="G48">
        <v>33.450000000000003</v>
      </c>
      <c r="H48">
        <v>33.950000000000003</v>
      </c>
      <c r="I48">
        <v>32.700000000000003</v>
      </c>
      <c r="J48">
        <v>32.15</v>
      </c>
      <c r="K48">
        <f>0.3*(G48+H48)+0.2*(I48+J48)</f>
        <v>33.19</v>
      </c>
      <c r="L48" s="2"/>
      <c r="M48" s="2"/>
      <c r="N48" s="2"/>
      <c r="O48" s="2"/>
      <c r="P48">
        <v>33.9</v>
      </c>
      <c r="Q48">
        <v>55.2</v>
      </c>
      <c r="R48">
        <v>28.6</v>
      </c>
    </row>
    <row r="49" spans="1:23" x14ac:dyDescent="0.2">
      <c r="A49" s="30"/>
      <c r="B49">
        <v>10</v>
      </c>
      <c r="C49">
        <v>0</v>
      </c>
      <c r="D49">
        <v>36.86</v>
      </c>
      <c r="E49">
        <v>36.799999999999997</v>
      </c>
      <c r="F49">
        <v>65</v>
      </c>
      <c r="G49">
        <v>34.15</v>
      </c>
      <c r="H49">
        <v>34.700000000000003</v>
      </c>
      <c r="I49">
        <v>33.75</v>
      </c>
      <c r="J49">
        <v>32.950000000000003</v>
      </c>
      <c r="K49">
        <f t="shared" ref="K49:K61" si="2">0.3*(G49+H49)+0.2*(I49+J49)</f>
        <v>33.994999999999997</v>
      </c>
      <c r="L49">
        <v>6</v>
      </c>
      <c r="M49">
        <v>4</v>
      </c>
      <c r="N49">
        <v>1</v>
      </c>
      <c r="O49">
        <v>1</v>
      </c>
      <c r="P49">
        <v>34.4</v>
      </c>
      <c r="Q49">
        <v>54.5</v>
      </c>
      <c r="R49">
        <v>28.9</v>
      </c>
    </row>
    <row r="50" spans="1:23" x14ac:dyDescent="0.2">
      <c r="A50" s="30"/>
      <c r="B50">
        <v>15</v>
      </c>
      <c r="C50">
        <v>0</v>
      </c>
      <c r="D50">
        <v>36.880000000000003</v>
      </c>
      <c r="E50">
        <v>36.9</v>
      </c>
      <c r="F50">
        <v>64</v>
      </c>
      <c r="G50">
        <v>34.5</v>
      </c>
      <c r="H50">
        <v>34.9</v>
      </c>
      <c r="I50">
        <v>33.9</v>
      </c>
      <c r="J50">
        <v>33.15</v>
      </c>
      <c r="K50">
        <f t="shared" si="2"/>
        <v>34.230000000000004</v>
      </c>
      <c r="L50" s="2"/>
      <c r="M50" s="2"/>
      <c r="N50" s="2"/>
      <c r="O50" s="2"/>
      <c r="P50">
        <v>34.6</v>
      </c>
      <c r="Q50">
        <v>54</v>
      </c>
      <c r="R50">
        <v>29.2</v>
      </c>
      <c r="U50" s="3" t="s">
        <v>41</v>
      </c>
      <c r="V50" s="3" t="s">
        <v>48</v>
      </c>
    </row>
    <row r="51" spans="1:23" x14ac:dyDescent="0.2">
      <c r="A51" s="30"/>
      <c r="B51">
        <v>20</v>
      </c>
      <c r="C51">
        <v>0</v>
      </c>
      <c r="D51">
        <v>36.89</v>
      </c>
      <c r="E51">
        <v>37</v>
      </c>
      <c r="F51">
        <v>62</v>
      </c>
      <c r="G51">
        <v>34.799999999999997</v>
      </c>
      <c r="H51">
        <v>35.200000000000003</v>
      </c>
      <c r="I51">
        <v>34.299999999999997</v>
      </c>
      <c r="J51">
        <v>33.299999999999997</v>
      </c>
      <c r="K51">
        <f t="shared" si="2"/>
        <v>34.519999999999996</v>
      </c>
      <c r="L51">
        <v>6</v>
      </c>
      <c r="M51">
        <v>5</v>
      </c>
      <c r="N51">
        <v>1</v>
      </c>
      <c r="O51">
        <v>1</v>
      </c>
      <c r="P51">
        <v>34.799999999999997</v>
      </c>
      <c r="Q51">
        <v>54.4</v>
      </c>
      <c r="R51">
        <v>29.3</v>
      </c>
      <c r="U51">
        <v>10</v>
      </c>
      <c r="V51">
        <v>42</v>
      </c>
    </row>
    <row r="52" spans="1:23" x14ac:dyDescent="0.2">
      <c r="A52" s="30"/>
      <c r="B52">
        <v>25</v>
      </c>
      <c r="C52">
        <v>0</v>
      </c>
      <c r="D52">
        <v>36.9</v>
      </c>
      <c r="E52">
        <v>36.9</v>
      </c>
      <c r="F52">
        <v>55</v>
      </c>
      <c r="G52">
        <v>35.1</v>
      </c>
      <c r="H52">
        <v>35.5</v>
      </c>
      <c r="I52">
        <v>34.5</v>
      </c>
      <c r="J52">
        <v>33.5</v>
      </c>
      <c r="K52">
        <f t="shared" si="2"/>
        <v>34.78</v>
      </c>
      <c r="L52" s="2"/>
      <c r="M52" s="2"/>
      <c r="N52" s="2"/>
      <c r="O52" s="2"/>
      <c r="P52">
        <v>35.1</v>
      </c>
      <c r="Q52">
        <v>54.4</v>
      </c>
      <c r="R52">
        <v>29.6</v>
      </c>
      <c r="U52">
        <v>20</v>
      </c>
      <c r="V52">
        <v>40</v>
      </c>
    </row>
    <row r="53" spans="1:23" x14ac:dyDescent="0.2">
      <c r="A53" s="30"/>
      <c r="B53">
        <v>30</v>
      </c>
      <c r="C53">
        <v>0</v>
      </c>
      <c r="D53">
        <v>36.92</v>
      </c>
      <c r="E53">
        <v>37.200000000000003</v>
      </c>
      <c r="F53">
        <v>65</v>
      </c>
      <c r="G53">
        <v>35.25</v>
      </c>
      <c r="H53">
        <v>35.6</v>
      </c>
      <c r="I53">
        <v>34.700000000000003</v>
      </c>
      <c r="J53">
        <v>33.6</v>
      </c>
      <c r="K53">
        <f t="shared" si="2"/>
        <v>34.915000000000006</v>
      </c>
      <c r="L53">
        <v>6</v>
      </c>
      <c r="M53">
        <v>5</v>
      </c>
      <c r="N53">
        <v>1</v>
      </c>
      <c r="O53">
        <v>1</v>
      </c>
      <c r="P53">
        <v>35.200000000000003</v>
      </c>
      <c r="Q53">
        <v>53.1</v>
      </c>
      <c r="R53">
        <v>29.5</v>
      </c>
      <c r="U53">
        <v>30</v>
      </c>
      <c r="V53">
        <v>40</v>
      </c>
    </row>
    <row r="54" spans="1:23" x14ac:dyDescent="0.2">
      <c r="A54" s="6" t="s">
        <v>33</v>
      </c>
      <c r="C54">
        <v>0</v>
      </c>
      <c r="D54">
        <v>36.950000000000003</v>
      </c>
      <c r="E54">
        <v>37</v>
      </c>
      <c r="F54">
        <v>66</v>
      </c>
      <c r="G54">
        <v>35.65</v>
      </c>
      <c r="H54">
        <v>35.9</v>
      </c>
      <c r="I54">
        <v>34.9</v>
      </c>
      <c r="J54">
        <v>33.9</v>
      </c>
      <c r="K54">
        <f t="shared" si="2"/>
        <v>35.225000000000001</v>
      </c>
      <c r="L54">
        <v>6</v>
      </c>
      <c r="M54">
        <v>5</v>
      </c>
      <c r="N54">
        <v>1</v>
      </c>
      <c r="O54">
        <v>1</v>
      </c>
      <c r="P54">
        <v>35.4</v>
      </c>
      <c r="Q54">
        <v>51.7</v>
      </c>
      <c r="R54">
        <v>2.4</v>
      </c>
      <c r="U54">
        <v>40</v>
      </c>
      <c r="V54">
        <v>38</v>
      </c>
    </row>
    <row r="55" spans="1:23" x14ac:dyDescent="0.2">
      <c r="A55" s="30" t="s">
        <v>34</v>
      </c>
      <c r="B55">
        <v>5</v>
      </c>
      <c r="C55">
        <v>85</v>
      </c>
      <c r="D55">
        <v>37.03</v>
      </c>
      <c r="E55">
        <v>37.200000000000003</v>
      </c>
      <c r="F55">
        <v>85</v>
      </c>
      <c r="G55">
        <v>35.799999999999997</v>
      </c>
      <c r="H55">
        <v>36</v>
      </c>
      <c r="I55">
        <v>35.1</v>
      </c>
      <c r="J55">
        <v>34.25</v>
      </c>
      <c r="K55">
        <f t="shared" si="2"/>
        <v>35.409999999999997</v>
      </c>
      <c r="L55" s="2"/>
      <c r="M55" s="2"/>
      <c r="N55" s="2"/>
      <c r="O55" s="2"/>
      <c r="P55">
        <v>35.4</v>
      </c>
      <c r="Q55">
        <v>52.8</v>
      </c>
      <c r="R55">
        <v>29.6</v>
      </c>
      <c r="U55">
        <v>50</v>
      </c>
      <c r="V55">
        <v>37</v>
      </c>
    </row>
    <row r="56" spans="1:23" x14ac:dyDescent="0.2">
      <c r="A56" s="30"/>
      <c r="B56">
        <v>10</v>
      </c>
      <c r="C56">
        <v>85</v>
      </c>
      <c r="D56">
        <v>37.15</v>
      </c>
      <c r="E56">
        <v>37.5</v>
      </c>
      <c r="F56">
        <v>92</v>
      </c>
      <c r="G56">
        <v>63.35</v>
      </c>
      <c r="H56">
        <v>36.1</v>
      </c>
      <c r="I56">
        <v>35.450000000000003</v>
      </c>
      <c r="J56">
        <v>35</v>
      </c>
      <c r="K56">
        <f t="shared" si="2"/>
        <v>43.925000000000004</v>
      </c>
      <c r="L56">
        <v>11</v>
      </c>
      <c r="M56">
        <v>5</v>
      </c>
      <c r="N56">
        <v>1</v>
      </c>
      <c r="O56">
        <v>1</v>
      </c>
      <c r="P56">
        <v>35.5</v>
      </c>
      <c r="Q56">
        <v>53.2</v>
      </c>
      <c r="R56">
        <v>29.7</v>
      </c>
      <c r="U56">
        <v>60</v>
      </c>
      <c r="V56">
        <v>36</v>
      </c>
      <c r="W56">
        <v>35</v>
      </c>
    </row>
    <row r="57" spans="1:23" x14ac:dyDescent="0.2">
      <c r="A57" s="30"/>
      <c r="B57">
        <v>15</v>
      </c>
      <c r="C57">
        <v>85</v>
      </c>
      <c r="D57">
        <v>37.31</v>
      </c>
      <c r="E57">
        <v>37.5</v>
      </c>
      <c r="F57">
        <v>90</v>
      </c>
      <c r="G57">
        <v>36.35</v>
      </c>
      <c r="H57">
        <v>36.15</v>
      </c>
      <c r="I57">
        <v>35.700000000000003</v>
      </c>
      <c r="J57">
        <v>35.1</v>
      </c>
      <c r="K57">
        <f t="shared" si="2"/>
        <v>35.910000000000004</v>
      </c>
      <c r="L57" s="2"/>
      <c r="M57" s="2"/>
      <c r="N57" s="2"/>
      <c r="O57" s="2"/>
      <c r="P57">
        <v>35.5</v>
      </c>
      <c r="Q57">
        <v>52.7</v>
      </c>
      <c r="R57">
        <v>29.7</v>
      </c>
      <c r="U57" t="s">
        <v>43</v>
      </c>
      <c r="V57">
        <f>AVERAGE(V51:V56)</f>
        <v>38.833333333333336</v>
      </c>
    </row>
    <row r="58" spans="1:23" x14ac:dyDescent="0.2">
      <c r="A58" s="30"/>
      <c r="B58">
        <v>20</v>
      </c>
      <c r="C58">
        <v>85</v>
      </c>
      <c r="D58">
        <v>37.46</v>
      </c>
      <c r="E58">
        <v>37.799999999999997</v>
      </c>
      <c r="F58">
        <v>92</v>
      </c>
      <c r="G58">
        <v>36.75</v>
      </c>
      <c r="H58">
        <v>36.35</v>
      </c>
      <c r="I58">
        <v>36.15</v>
      </c>
      <c r="J58">
        <v>35.200000000000003</v>
      </c>
      <c r="K58">
        <f t="shared" si="2"/>
        <v>36.199999999999996</v>
      </c>
      <c r="L58">
        <v>13</v>
      </c>
      <c r="M58">
        <v>6</v>
      </c>
      <c r="N58">
        <v>4</v>
      </c>
      <c r="O58">
        <v>1</v>
      </c>
      <c r="P58">
        <v>35.6</v>
      </c>
      <c r="Q58">
        <v>52.5</v>
      </c>
      <c r="R58">
        <v>29.7</v>
      </c>
      <c r="S58" t="s">
        <v>35</v>
      </c>
      <c r="T58">
        <f>R48:R60</f>
        <v>29.7</v>
      </c>
    </row>
    <row r="59" spans="1:23" x14ac:dyDescent="0.2">
      <c r="A59" s="30"/>
      <c r="B59">
        <v>25</v>
      </c>
      <c r="C59">
        <v>85</v>
      </c>
      <c r="D59">
        <v>37.67</v>
      </c>
      <c r="E59">
        <v>38.1</v>
      </c>
      <c r="F59">
        <v>91</v>
      </c>
      <c r="G59">
        <v>36.85</v>
      </c>
      <c r="H59">
        <v>35.85</v>
      </c>
      <c r="I59">
        <v>36.450000000000003</v>
      </c>
      <c r="J59">
        <v>34.880000000000003</v>
      </c>
      <c r="K59">
        <f t="shared" si="2"/>
        <v>36.076000000000001</v>
      </c>
      <c r="L59" s="2"/>
      <c r="M59" s="2"/>
      <c r="N59" s="2"/>
      <c r="O59" s="2"/>
      <c r="P59">
        <v>35.6</v>
      </c>
      <c r="Q59">
        <v>52.7</v>
      </c>
      <c r="R59">
        <v>29.8</v>
      </c>
      <c r="S59" t="s">
        <v>36</v>
      </c>
      <c r="T59">
        <f>AVERAGE(Q48:Q60)</f>
        <v>53.376923076923084</v>
      </c>
    </row>
    <row r="60" spans="1:23" x14ac:dyDescent="0.2">
      <c r="A60" s="30"/>
      <c r="B60">
        <v>30</v>
      </c>
      <c r="C60">
        <v>85</v>
      </c>
      <c r="D60">
        <v>37.81</v>
      </c>
      <c r="E60">
        <v>38.1</v>
      </c>
      <c r="F60">
        <v>89</v>
      </c>
      <c r="G60">
        <v>36.85</v>
      </c>
      <c r="H60">
        <v>35.9</v>
      </c>
      <c r="I60">
        <v>36.799999999999997</v>
      </c>
      <c r="J60">
        <v>35</v>
      </c>
      <c r="K60">
        <f t="shared" si="2"/>
        <v>36.185000000000002</v>
      </c>
      <c r="L60">
        <v>13</v>
      </c>
      <c r="M60">
        <v>7</v>
      </c>
      <c r="N60">
        <v>5</v>
      </c>
      <c r="O60">
        <v>1</v>
      </c>
      <c r="P60">
        <v>35.6</v>
      </c>
      <c r="Q60">
        <v>52.7</v>
      </c>
      <c r="R60">
        <v>29.8</v>
      </c>
      <c r="S60" t="s">
        <v>37</v>
      </c>
      <c r="T60">
        <f>AVERAGE(P48:P60)</f>
        <v>35.12307692307693</v>
      </c>
    </row>
    <row r="61" spans="1:23" x14ac:dyDescent="0.2">
      <c r="A61" t="s">
        <v>33</v>
      </c>
      <c r="C61">
        <v>0</v>
      </c>
      <c r="D61">
        <v>37.299999999999997</v>
      </c>
      <c r="E61">
        <v>37.299999999999997</v>
      </c>
      <c r="F61">
        <v>64</v>
      </c>
      <c r="G61">
        <v>34</v>
      </c>
      <c r="H61">
        <v>33.65</v>
      </c>
      <c r="I61">
        <v>34.450000000000003</v>
      </c>
      <c r="J61">
        <v>33.1</v>
      </c>
      <c r="K61">
        <f t="shared" si="2"/>
        <v>33.805000000000007</v>
      </c>
      <c r="L61">
        <v>6</v>
      </c>
      <c r="M61">
        <v>3</v>
      </c>
      <c r="N61">
        <v>2</v>
      </c>
      <c r="O61">
        <v>1</v>
      </c>
    </row>
    <row r="64" spans="1:23" x14ac:dyDescent="0.2">
      <c r="A64" t="s">
        <v>101</v>
      </c>
    </row>
    <row r="65" spans="1:2" x14ac:dyDescent="0.2">
      <c r="A65" t="s">
        <v>16</v>
      </c>
      <c r="B65" s="22">
        <f>((C1-E1)/36)*60</f>
        <v>1.3666666666666671</v>
      </c>
    </row>
    <row r="66" spans="1:2" x14ac:dyDescent="0.2">
      <c r="A66" t="s">
        <v>39</v>
      </c>
      <c r="B66" s="22">
        <f>((C22-E22)/36)*60</f>
        <v>0.86666666666666003</v>
      </c>
    </row>
    <row r="67" spans="1:2" x14ac:dyDescent="0.2">
      <c r="A67" t="s">
        <v>46</v>
      </c>
      <c r="B67" s="22">
        <f>((C43-E43)/36)*60</f>
        <v>0.98333333333332718</v>
      </c>
    </row>
  </sheetData>
  <mergeCells count="6">
    <mergeCell ref="A55:A60"/>
    <mergeCell ref="A6:A11"/>
    <mergeCell ref="A13:A18"/>
    <mergeCell ref="A27:A32"/>
    <mergeCell ref="A34:A39"/>
    <mergeCell ref="A48:A5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7"/>
  <sheetViews>
    <sheetView zoomScale="80" zoomScaleNormal="80" zoomScalePageLayoutView="80" workbookViewId="0">
      <selection activeCell="U3" sqref="U3:AC45"/>
    </sheetView>
  </sheetViews>
  <sheetFormatPr baseColWidth="10" defaultColWidth="8.83203125" defaultRowHeight="15" x14ac:dyDescent="0.2"/>
  <cols>
    <col min="1" max="1" width="26.5" bestFit="1" customWidth="1"/>
    <col min="2" max="2" width="20.83203125" bestFit="1" customWidth="1"/>
    <col min="3" max="3" width="11.5" bestFit="1" customWidth="1"/>
    <col min="4" max="4" width="20.5" bestFit="1" customWidth="1"/>
    <col min="5" max="5" width="13.5" bestFit="1" customWidth="1"/>
    <col min="6" max="6" width="35.5" customWidth="1"/>
    <col min="7" max="7" width="12.1640625" bestFit="1" customWidth="1"/>
    <col min="8" max="8" width="34.5" bestFit="1" customWidth="1"/>
    <col min="9" max="9" width="10.33203125" bestFit="1" customWidth="1"/>
    <col min="10" max="10" width="20.5" bestFit="1" customWidth="1"/>
    <col min="11" max="11" width="20.5" customWidth="1"/>
    <col min="13" max="13" width="21.6640625" bestFit="1" customWidth="1"/>
    <col min="14" max="14" width="7.6640625" bestFit="1" customWidth="1"/>
    <col min="15" max="15" width="19.5" bestFit="1" customWidth="1"/>
    <col min="16" max="16" width="15.83203125" bestFit="1" customWidth="1"/>
    <col min="17" max="17" width="10.6640625" bestFit="1" customWidth="1"/>
    <col min="19" max="19" width="22.5" bestFit="1" customWidth="1"/>
    <col min="21" max="21" width="22.5" bestFit="1" customWidth="1"/>
    <col min="22" max="22" width="23.5" bestFit="1" customWidth="1"/>
  </cols>
  <sheetData>
    <row r="1" spans="1:29" ht="16" x14ac:dyDescent="0.2">
      <c r="B1" s="7" t="s">
        <v>0</v>
      </c>
      <c r="C1" s="5">
        <v>61.32</v>
      </c>
      <c r="D1" s="7" t="s">
        <v>1</v>
      </c>
      <c r="E1" s="5">
        <v>60.84</v>
      </c>
      <c r="F1" s="7" t="s">
        <v>2</v>
      </c>
      <c r="G1" s="5">
        <v>0.37</v>
      </c>
      <c r="H1" s="7" t="s">
        <v>3</v>
      </c>
      <c r="I1" s="5">
        <v>0.7</v>
      </c>
      <c r="J1" s="5"/>
      <c r="K1" s="5"/>
      <c r="L1" s="5"/>
      <c r="M1" s="7" t="s">
        <v>4</v>
      </c>
      <c r="N1" s="5">
        <v>757.56</v>
      </c>
    </row>
    <row r="2" spans="1:29" ht="16" x14ac:dyDescent="0.2">
      <c r="B2" s="5"/>
      <c r="C2" s="5" t="s">
        <v>81</v>
      </c>
      <c r="D2" s="5">
        <v>340</v>
      </c>
      <c r="E2" s="5"/>
      <c r="F2" s="7" t="s">
        <v>6</v>
      </c>
      <c r="G2" s="5">
        <v>0.36</v>
      </c>
      <c r="H2" s="7" t="s">
        <v>7</v>
      </c>
      <c r="I2" s="5">
        <v>1.34</v>
      </c>
      <c r="J2" s="5"/>
      <c r="K2" s="5"/>
      <c r="L2" s="5"/>
      <c r="M2" s="5"/>
      <c r="N2" s="5"/>
    </row>
    <row r="3" spans="1:29" x14ac:dyDescent="0.2">
      <c r="B3" s="1" t="s">
        <v>16</v>
      </c>
      <c r="U3" s="15"/>
      <c r="V3" s="15" t="s">
        <v>8</v>
      </c>
      <c r="W3" s="15" t="s">
        <v>9</v>
      </c>
      <c r="X3" s="15" t="s">
        <v>10</v>
      </c>
      <c r="Y3" s="15" t="s">
        <v>11</v>
      </c>
      <c r="Z3" s="15" t="s">
        <v>12</v>
      </c>
      <c r="AA3" s="15" t="s">
        <v>13</v>
      </c>
      <c r="AB3" s="15" t="s">
        <v>14</v>
      </c>
      <c r="AC3" s="15" t="s">
        <v>15</v>
      </c>
    </row>
    <row r="4" spans="1:29" ht="16" x14ac:dyDescent="0.2">
      <c r="B4" s="4" t="s">
        <v>18</v>
      </c>
      <c r="C4" s="4" t="s">
        <v>19</v>
      </c>
      <c r="D4" s="4" t="s">
        <v>20</v>
      </c>
      <c r="E4" s="4" t="s">
        <v>21</v>
      </c>
      <c r="F4" s="4" t="s">
        <v>11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12</v>
      </c>
      <c r="M4" s="4" t="s">
        <v>27</v>
      </c>
      <c r="N4" s="4" t="s">
        <v>14</v>
      </c>
      <c r="O4" s="4" t="s">
        <v>15</v>
      </c>
      <c r="P4" s="4" t="s">
        <v>28</v>
      </c>
      <c r="Q4" s="4" t="s">
        <v>29</v>
      </c>
      <c r="R4" s="4" t="s">
        <v>30</v>
      </c>
      <c r="U4" t="s">
        <v>17</v>
      </c>
      <c r="V4">
        <v>0.73</v>
      </c>
      <c r="W4">
        <v>7.4</v>
      </c>
      <c r="X4">
        <v>38.03</v>
      </c>
      <c r="Y4">
        <v>156</v>
      </c>
      <c r="Z4">
        <v>12</v>
      </c>
      <c r="AA4">
        <v>6</v>
      </c>
      <c r="AB4">
        <v>3</v>
      </c>
      <c r="AC4">
        <v>1</v>
      </c>
    </row>
    <row r="5" spans="1:29" x14ac:dyDescent="0.2">
      <c r="A5" t="s">
        <v>31</v>
      </c>
      <c r="B5">
        <v>0</v>
      </c>
      <c r="D5">
        <v>37.06</v>
      </c>
      <c r="E5">
        <v>36.5</v>
      </c>
      <c r="F5">
        <v>60</v>
      </c>
      <c r="G5">
        <v>33.4</v>
      </c>
      <c r="H5">
        <v>33.5</v>
      </c>
      <c r="I5">
        <v>32.700000000000003</v>
      </c>
      <c r="J5">
        <v>32.5</v>
      </c>
      <c r="K5">
        <f>0.3*(G5+H5)+0.2*(I5+J5)</f>
        <v>33.11</v>
      </c>
      <c r="L5">
        <v>6</v>
      </c>
      <c r="M5">
        <v>4</v>
      </c>
      <c r="N5">
        <v>1</v>
      </c>
      <c r="O5">
        <v>1</v>
      </c>
      <c r="P5">
        <v>25</v>
      </c>
      <c r="Q5">
        <v>26</v>
      </c>
    </row>
    <row r="6" spans="1:29" x14ac:dyDescent="0.2">
      <c r="A6" s="30" t="s">
        <v>32</v>
      </c>
      <c r="B6">
        <v>5</v>
      </c>
      <c r="C6">
        <v>0</v>
      </c>
      <c r="D6">
        <v>37.1</v>
      </c>
      <c r="E6">
        <v>36.799999999999997</v>
      </c>
      <c r="F6">
        <v>68</v>
      </c>
      <c r="G6">
        <v>34.85</v>
      </c>
      <c r="H6">
        <v>35</v>
      </c>
      <c r="I6">
        <v>34.299999999999997</v>
      </c>
      <c r="J6">
        <v>33.75</v>
      </c>
      <c r="K6">
        <f t="shared" ref="K6:K19" si="0">0.3*(G6+H6)+0.2*(I6+J6)</f>
        <v>34.564999999999998</v>
      </c>
      <c r="L6" s="2"/>
      <c r="M6" s="2"/>
      <c r="N6" s="2"/>
      <c r="O6" s="2"/>
      <c r="P6">
        <v>35.4</v>
      </c>
      <c r="Q6">
        <v>48.1</v>
      </c>
      <c r="R6">
        <v>28.8</v>
      </c>
    </row>
    <row r="7" spans="1:29" x14ac:dyDescent="0.2">
      <c r="A7" s="30"/>
      <c r="B7">
        <v>10</v>
      </c>
      <c r="C7">
        <v>0</v>
      </c>
      <c r="D7">
        <v>37.130000000000003</v>
      </c>
      <c r="E7">
        <v>38.799999999999997</v>
      </c>
      <c r="F7">
        <v>62</v>
      </c>
      <c r="G7">
        <v>35.35</v>
      </c>
      <c r="H7">
        <v>35.5</v>
      </c>
      <c r="I7">
        <v>34.9</v>
      </c>
      <c r="J7">
        <v>34.15</v>
      </c>
      <c r="K7">
        <f t="shared" si="0"/>
        <v>35.064999999999998</v>
      </c>
      <c r="L7">
        <v>6</v>
      </c>
      <c r="M7">
        <v>4.5</v>
      </c>
      <c r="N7">
        <v>1</v>
      </c>
      <c r="O7">
        <v>1</v>
      </c>
      <c r="P7">
        <v>35.4</v>
      </c>
      <c r="Q7">
        <v>49.5</v>
      </c>
      <c r="R7">
        <v>29.2</v>
      </c>
    </row>
    <row r="8" spans="1:29" x14ac:dyDescent="0.2">
      <c r="A8" s="30"/>
      <c r="B8">
        <v>15</v>
      </c>
      <c r="C8">
        <v>0</v>
      </c>
      <c r="D8">
        <v>37.15</v>
      </c>
      <c r="E8">
        <v>36.9</v>
      </c>
      <c r="F8">
        <v>64</v>
      </c>
      <c r="G8">
        <v>35.799999999999997</v>
      </c>
      <c r="H8">
        <v>35.799999999999997</v>
      </c>
      <c r="I8">
        <v>35.35</v>
      </c>
      <c r="J8">
        <v>34.6</v>
      </c>
      <c r="K8">
        <f t="shared" si="0"/>
        <v>35.47</v>
      </c>
      <c r="L8" s="2"/>
      <c r="M8" s="2"/>
      <c r="N8" s="2"/>
      <c r="O8" s="2"/>
      <c r="P8">
        <v>35.700000000000003</v>
      </c>
      <c r="Q8">
        <v>52.2</v>
      </c>
      <c r="R8">
        <v>29.8</v>
      </c>
    </row>
    <row r="9" spans="1:29" x14ac:dyDescent="0.2">
      <c r="A9" s="30"/>
      <c r="B9">
        <v>20</v>
      </c>
      <c r="C9">
        <v>0</v>
      </c>
      <c r="D9">
        <v>37.17</v>
      </c>
      <c r="E9">
        <v>37.1</v>
      </c>
      <c r="F9">
        <v>57</v>
      </c>
      <c r="G9">
        <v>36.25</v>
      </c>
      <c r="H9">
        <v>36.200000000000003</v>
      </c>
      <c r="I9">
        <v>35.75</v>
      </c>
      <c r="J9">
        <v>35.049999999999997</v>
      </c>
      <c r="K9">
        <f t="shared" si="0"/>
        <v>35.894999999999996</v>
      </c>
      <c r="L9">
        <v>6</v>
      </c>
      <c r="M9">
        <v>5</v>
      </c>
      <c r="N9">
        <v>2</v>
      </c>
      <c r="O9">
        <v>1</v>
      </c>
      <c r="P9">
        <v>36</v>
      </c>
      <c r="Q9">
        <v>52.7</v>
      </c>
      <c r="R9">
        <v>30.2</v>
      </c>
    </row>
    <row r="10" spans="1:29" x14ac:dyDescent="0.2">
      <c r="A10" s="30"/>
      <c r="B10">
        <v>25</v>
      </c>
      <c r="C10">
        <v>0</v>
      </c>
      <c r="D10">
        <v>37.200000000000003</v>
      </c>
      <c r="E10">
        <v>37.1</v>
      </c>
      <c r="F10">
        <v>67</v>
      </c>
      <c r="G10">
        <v>36.1</v>
      </c>
      <c r="H10">
        <v>36.1</v>
      </c>
      <c r="I10">
        <v>35.700000000000003</v>
      </c>
      <c r="J10">
        <v>34.9</v>
      </c>
      <c r="K10">
        <f t="shared" si="0"/>
        <v>35.78</v>
      </c>
      <c r="L10" s="2"/>
      <c r="M10" s="2"/>
      <c r="N10" s="2"/>
      <c r="O10" s="2"/>
      <c r="P10">
        <v>36.1</v>
      </c>
      <c r="Q10">
        <v>53</v>
      </c>
      <c r="R10">
        <v>30.1</v>
      </c>
    </row>
    <row r="11" spans="1:29" x14ac:dyDescent="0.2">
      <c r="A11" s="30"/>
      <c r="B11">
        <v>30</v>
      </c>
      <c r="C11">
        <v>0</v>
      </c>
      <c r="D11">
        <v>37.22</v>
      </c>
      <c r="E11">
        <v>37.200000000000003</v>
      </c>
      <c r="F11">
        <v>63</v>
      </c>
      <c r="G11">
        <v>36.200000000000003</v>
      </c>
      <c r="H11">
        <v>36.200000000000003</v>
      </c>
      <c r="I11">
        <v>35.85</v>
      </c>
      <c r="J11">
        <v>35</v>
      </c>
      <c r="K11">
        <f t="shared" si="0"/>
        <v>35.89</v>
      </c>
      <c r="L11">
        <v>6</v>
      </c>
      <c r="M11">
        <v>5</v>
      </c>
      <c r="N11">
        <v>2</v>
      </c>
      <c r="O11">
        <v>1</v>
      </c>
      <c r="P11">
        <v>35.799999999999997</v>
      </c>
      <c r="Q11">
        <v>52.8</v>
      </c>
      <c r="R11">
        <v>30</v>
      </c>
    </row>
    <row r="12" spans="1:29" x14ac:dyDescent="0.2">
      <c r="A12" s="6" t="s">
        <v>33</v>
      </c>
      <c r="D12">
        <v>37.18</v>
      </c>
      <c r="E12">
        <v>37</v>
      </c>
      <c r="F12">
        <v>62</v>
      </c>
      <c r="G12">
        <v>36.25</v>
      </c>
      <c r="H12">
        <v>36.299999999999997</v>
      </c>
      <c r="I12">
        <v>36.1</v>
      </c>
      <c r="J12">
        <v>35.200000000000003</v>
      </c>
      <c r="K12">
        <f t="shared" si="0"/>
        <v>36.024999999999999</v>
      </c>
      <c r="L12">
        <v>6</v>
      </c>
      <c r="M12">
        <v>5</v>
      </c>
      <c r="N12">
        <v>2</v>
      </c>
      <c r="O12">
        <v>1</v>
      </c>
      <c r="P12">
        <v>35.700000000000003</v>
      </c>
      <c r="Q12">
        <v>52.8</v>
      </c>
      <c r="R12">
        <v>29.6</v>
      </c>
    </row>
    <row r="13" spans="1:29" x14ac:dyDescent="0.2">
      <c r="A13" s="30" t="s">
        <v>34</v>
      </c>
      <c r="B13">
        <v>5</v>
      </c>
      <c r="C13">
        <v>105</v>
      </c>
      <c r="D13">
        <v>37.36</v>
      </c>
      <c r="E13">
        <v>37.1</v>
      </c>
      <c r="F13">
        <v>95</v>
      </c>
      <c r="G13">
        <v>35.85</v>
      </c>
      <c r="H13">
        <v>35.85</v>
      </c>
      <c r="I13">
        <v>36.1</v>
      </c>
      <c r="J13">
        <v>35</v>
      </c>
      <c r="K13">
        <f t="shared" si="0"/>
        <v>35.730000000000004</v>
      </c>
      <c r="L13" s="2"/>
      <c r="M13" s="2"/>
      <c r="N13" s="2"/>
      <c r="O13" s="2"/>
      <c r="P13">
        <v>35.700000000000003</v>
      </c>
      <c r="Q13">
        <v>52.5</v>
      </c>
      <c r="R13">
        <v>29.9</v>
      </c>
    </row>
    <row r="14" spans="1:29" x14ac:dyDescent="0.2">
      <c r="A14" s="30"/>
      <c r="B14">
        <v>10</v>
      </c>
      <c r="C14">
        <v>105</v>
      </c>
      <c r="D14">
        <v>37.4</v>
      </c>
      <c r="E14">
        <v>37.299999999999997</v>
      </c>
      <c r="F14">
        <v>93</v>
      </c>
      <c r="G14">
        <v>36.299999999999997</v>
      </c>
      <c r="H14">
        <v>35.950000000000003</v>
      </c>
      <c r="I14">
        <v>36.75</v>
      </c>
      <c r="J14">
        <v>35.6</v>
      </c>
      <c r="K14">
        <f t="shared" si="0"/>
        <v>36.144999999999996</v>
      </c>
      <c r="L14">
        <v>9</v>
      </c>
      <c r="M14">
        <v>5.5</v>
      </c>
      <c r="N14">
        <v>2</v>
      </c>
      <c r="O14">
        <v>1</v>
      </c>
      <c r="P14">
        <v>35.9</v>
      </c>
      <c r="Q14">
        <v>53.8</v>
      </c>
      <c r="R14">
        <v>30.2</v>
      </c>
    </row>
    <row r="15" spans="1:29" x14ac:dyDescent="0.2">
      <c r="A15" s="30"/>
      <c r="B15">
        <v>15</v>
      </c>
      <c r="C15">
        <v>105</v>
      </c>
      <c r="D15">
        <v>37.49</v>
      </c>
      <c r="E15">
        <v>37.6</v>
      </c>
      <c r="F15">
        <v>94</v>
      </c>
      <c r="G15">
        <v>36.25</v>
      </c>
      <c r="H15">
        <v>36.299999999999997</v>
      </c>
      <c r="I15">
        <v>36.950000000000003</v>
      </c>
      <c r="J15">
        <v>35.9</v>
      </c>
      <c r="K15">
        <f t="shared" si="0"/>
        <v>36.334999999999994</v>
      </c>
      <c r="L15" s="2"/>
      <c r="M15" s="2"/>
      <c r="N15" s="2"/>
      <c r="O15" s="2"/>
      <c r="P15">
        <v>35.9</v>
      </c>
      <c r="Q15">
        <v>53.6</v>
      </c>
      <c r="R15">
        <v>30.1</v>
      </c>
    </row>
    <row r="16" spans="1:29" x14ac:dyDescent="0.2">
      <c r="A16" s="30"/>
      <c r="B16">
        <v>20</v>
      </c>
      <c r="C16">
        <v>105</v>
      </c>
      <c r="D16">
        <v>37.590000000000003</v>
      </c>
      <c r="E16">
        <v>37.700000000000003</v>
      </c>
      <c r="F16">
        <v>95</v>
      </c>
      <c r="G16">
        <v>35.75</v>
      </c>
      <c r="H16">
        <v>36.5</v>
      </c>
      <c r="I16">
        <v>37.049999999999997</v>
      </c>
      <c r="J16">
        <v>36.049999999999997</v>
      </c>
      <c r="K16">
        <f t="shared" si="0"/>
        <v>36.295000000000002</v>
      </c>
      <c r="L16">
        <v>8</v>
      </c>
      <c r="M16">
        <v>5.5</v>
      </c>
      <c r="N16">
        <v>2</v>
      </c>
      <c r="O16">
        <v>1</v>
      </c>
      <c r="P16">
        <v>35.799999999999997</v>
      </c>
      <c r="Q16">
        <v>53.8</v>
      </c>
      <c r="R16">
        <v>30.2</v>
      </c>
      <c r="S16" t="s">
        <v>35</v>
      </c>
      <c r="T16">
        <f>AVERAGE(R6:R18)</f>
        <v>29.792307692307698</v>
      </c>
    </row>
    <row r="17" spans="1:29" x14ac:dyDescent="0.2">
      <c r="A17" s="30"/>
      <c r="B17">
        <v>25</v>
      </c>
      <c r="C17">
        <v>105</v>
      </c>
      <c r="D17">
        <v>37.700000000000003</v>
      </c>
      <c r="E17">
        <v>37.700000000000003</v>
      </c>
      <c r="F17">
        <v>94</v>
      </c>
      <c r="G17">
        <v>35.049999999999997</v>
      </c>
      <c r="H17">
        <v>36.25</v>
      </c>
      <c r="I17">
        <v>37.049999999999997</v>
      </c>
      <c r="J17">
        <v>36</v>
      </c>
      <c r="K17">
        <f t="shared" si="0"/>
        <v>36</v>
      </c>
      <c r="L17" s="2"/>
      <c r="M17" s="2"/>
      <c r="N17" s="2"/>
      <c r="O17" s="2"/>
      <c r="P17">
        <v>35.700000000000003</v>
      </c>
      <c r="Q17">
        <v>51.6</v>
      </c>
      <c r="R17">
        <v>29.6</v>
      </c>
      <c r="S17" t="s">
        <v>36</v>
      </c>
      <c r="T17">
        <f>AVERAGE(Q6:Q18)</f>
        <v>52.169230769230765</v>
      </c>
    </row>
    <row r="18" spans="1:29" x14ac:dyDescent="0.2">
      <c r="A18" s="30"/>
      <c r="B18">
        <v>30</v>
      </c>
      <c r="C18">
        <v>105</v>
      </c>
      <c r="D18">
        <v>37.770000000000003</v>
      </c>
      <c r="E18">
        <v>37.700000000000003</v>
      </c>
      <c r="F18">
        <v>97</v>
      </c>
      <c r="G18">
        <v>34.799999999999997</v>
      </c>
      <c r="H18">
        <v>36.299999999999997</v>
      </c>
      <c r="I18">
        <v>37.15</v>
      </c>
      <c r="J18">
        <v>36.15</v>
      </c>
      <c r="K18">
        <f t="shared" si="0"/>
        <v>35.989999999999995</v>
      </c>
      <c r="L18">
        <v>8</v>
      </c>
      <c r="M18">
        <v>6</v>
      </c>
      <c r="N18">
        <v>2</v>
      </c>
      <c r="O18">
        <v>1</v>
      </c>
      <c r="P18">
        <v>35.5</v>
      </c>
      <c r="Q18">
        <v>51.8</v>
      </c>
      <c r="R18">
        <v>29.6</v>
      </c>
      <c r="S18" t="s">
        <v>37</v>
      </c>
      <c r="T18">
        <f>AVERAGE(P6:P18)</f>
        <v>35.738461538461529</v>
      </c>
    </row>
    <row r="19" spans="1:29" x14ac:dyDescent="0.2">
      <c r="A19" s="19"/>
      <c r="D19">
        <v>38.200000000000003</v>
      </c>
      <c r="E19">
        <v>37.700000000000003</v>
      </c>
      <c r="F19">
        <v>85</v>
      </c>
      <c r="G19">
        <v>33.200000000000003</v>
      </c>
      <c r="H19">
        <v>34.4</v>
      </c>
      <c r="I19">
        <v>36.200000000000003</v>
      </c>
      <c r="J19">
        <v>34.75</v>
      </c>
      <c r="K19">
        <f t="shared" si="0"/>
        <v>34.47</v>
      </c>
      <c r="L19">
        <v>6</v>
      </c>
      <c r="M19">
        <v>4</v>
      </c>
      <c r="N19">
        <v>2</v>
      </c>
      <c r="O19">
        <v>1</v>
      </c>
      <c r="P19">
        <v>25.3</v>
      </c>
      <c r="Q19">
        <v>29</v>
      </c>
    </row>
    <row r="20" spans="1:29" s="10" customFormat="1" x14ac:dyDescent="0.2">
      <c r="A20" s="9"/>
    </row>
    <row r="22" spans="1:29" ht="16" x14ac:dyDescent="0.2">
      <c r="B22" s="7" t="s">
        <v>0</v>
      </c>
      <c r="C22" s="5">
        <v>61.64</v>
      </c>
      <c r="D22" s="7" t="s">
        <v>1</v>
      </c>
      <c r="E22" s="5">
        <v>61.12</v>
      </c>
      <c r="F22" s="7" t="s">
        <v>2</v>
      </c>
      <c r="G22" s="5">
        <v>0.37</v>
      </c>
      <c r="H22" s="7" t="s">
        <v>3</v>
      </c>
      <c r="I22" s="5">
        <v>0.73</v>
      </c>
      <c r="J22" s="5"/>
      <c r="K22" s="5"/>
      <c r="L22" s="5"/>
      <c r="M22" s="7" t="s">
        <v>4</v>
      </c>
      <c r="N22" s="5"/>
    </row>
    <row r="23" spans="1:29" ht="16" x14ac:dyDescent="0.2">
      <c r="B23" s="5"/>
      <c r="C23" s="5" t="s">
        <v>87</v>
      </c>
      <c r="D23" s="5"/>
      <c r="E23" s="5"/>
      <c r="F23" s="7" t="s">
        <v>6</v>
      </c>
      <c r="G23" s="5">
        <v>0.36</v>
      </c>
      <c r="H23" s="7" t="s">
        <v>7</v>
      </c>
      <c r="I23" s="5">
        <v>1.3</v>
      </c>
      <c r="J23" s="5"/>
      <c r="K23" s="5"/>
      <c r="L23" s="5"/>
      <c r="M23" s="5"/>
      <c r="N23" s="5"/>
      <c r="U23" s="15"/>
      <c r="V23" s="15" t="s">
        <v>8</v>
      </c>
      <c r="W23" s="15" t="s">
        <v>9</v>
      </c>
      <c r="X23" s="15" t="s">
        <v>10</v>
      </c>
      <c r="Y23" s="15" t="s">
        <v>11</v>
      </c>
      <c r="Z23" s="15" t="s">
        <v>12</v>
      </c>
      <c r="AA23" s="15" t="s">
        <v>13</v>
      </c>
      <c r="AB23" s="15" t="s">
        <v>14</v>
      </c>
      <c r="AC23" s="15" t="s">
        <v>15</v>
      </c>
    </row>
    <row r="24" spans="1:29" x14ac:dyDescent="0.2">
      <c r="B24" s="1" t="s">
        <v>39</v>
      </c>
      <c r="U24" t="s">
        <v>17</v>
      </c>
      <c r="V24">
        <v>0.77</v>
      </c>
      <c r="W24">
        <v>7.8</v>
      </c>
      <c r="X24">
        <v>37.74</v>
      </c>
      <c r="Y24">
        <v>155</v>
      </c>
      <c r="Z24">
        <v>13</v>
      </c>
      <c r="AA24">
        <v>7</v>
      </c>
      <c r="AB24">
        <v>5</v>
      </c>
      <c r="AC24">
        <v>1</v>
      </c>
    </row>
    <row r="25" spans="1:29" ht="16" x14ac:dyDescent="0.2">
      <c r="B25" s="4" t="s">
        <v>18</v>
      </c>
      <c r="C25" s="4" t="s">
        <v>19</v>
      </c>
      <c r="D25" s="4" t="s">
        <v>20</v>
      </c>
      <c r="E25" s="4" t="s">
        <v>21</v>
      </c>
      <c r="F25" s="4" t="s">
        <v>11</v>
      </c>
      <c r="G25" s="4" t="s">
        <v>22</v>
      </c>
      <c r="H25" s="4" t="s">
        <v>23</v>
      </c>
      <c r="I25" s="4" t="s">
        <v>24</v>
      </c>
      <c r="J25" s="4" t="s">
        <v>25</v>
      </c>
      <c r="K25" s="4" t="s">
        <v>26</v>
      </c>
      <c r="L25" s="4" t="s">
        <v>12</v>
      </c>
      <c r="M25" s="4" t="s">
        <v>27</v>
      </c>
      <c r="N25" s="4" t="s">
        <v>14</v>
      </c>
      <c r="O25" s="4" t="s">
        <v>15</v>
      </c>
      <c r="P25" s="4" t="s">
        <v>28</v>
      </c>
      <c r="Q25" s="4" t="s">
        <v>29</v>
      </c>
      <c r="R25" s="4" t="s">
        <v>30</v>
      </c>
    </row>
    <row r="26" spans="1:29" x14ac:dyDescent="0.2">
      <c r="A26" t="s">
        <v>31</v>
      </c>
      <c r="B26">
        <v>0</v>
      </c>
      <c r="D26">
        <v>37.409999999999997</v>
      </c>
      <c r="E26">
        <v>36.700000000000003</v>
      </c>
      <c r="F26">
        <v>58</v>
      </c>
      <c r="G26">
        <v>33.5</v>
      </c>
      <c r="H26">
        <v>33.799999999999997</v>
      </c>
      <c r="I26">
        <v>33</v>
      </c>
      <c r="J26">
        <v>32.85</v>
      </c>
      <c r="K26">
        <f>0.3*(G26+H26)+0.2*(I26+J26)</f>
        <v>33.36</v>
      </c>
      <c r="L26">
        <v>6</v>
      </c>
      <c r="M26">
        <v>4</v>
      </c>
      <c r="N26">
        <v>1</v>
      </c>
      <c r="O26">
        <v>1</v>
      </c>
      <c r="P26">
        <v>27</v>
      </c>
      <c r="Q26">
        <v>31</v>
      </c>
    </row>
    <row r="27" spans="1:29" x14ac:dyDescent="0.2">
      <c r="A27" s="30" t="s">
        <v>32</v>
      </c>
      <c r="B27">
        <v>5</v>
      </c>
      <c r="C27">
        <v>0</v>
      </c>
      <c r="D27">
        <v>37.51</v>
      </c>
      <c r="E27">
        <v>36.700000000000003</v>
      </c>
      <c r="F27">
        <v>70</v>
      </c>
      <c r="G27">
        <v>35.1</v>
      </c>
      <c r="H27">
        <v>35.299999999999997</v>
      </c>
      <c r="I27">
        <v>34.75</v>
      </c>
      <c r="J27">
        <v>34.6</v>
      </c>
      <c r="K27">
        <f t="shared" ref="K27:K40" si="1">0.3*(G27+H27)+0.2*(I27+J27)</f>
        <v>34.99</v>
      </c>
      <c r="L27" s="2"/>
      <c r="M27" s="2"/>
      <c r="N27" s="2"/>
      <c r="O27" s="2"/>
      <c r="P27">
        <v>35.700000000000003</v>
      </c>
      <c r="Q27">
        <v>52.5</v>
      </c>
      <c r="R27">
        <v>30.3</v>
      </c>
    </row>
    <row r="28" spans="1:29" x14ac:dyDescent="0.2">
      <c r="A28" s="30"/>
      <c r="B28">
        <v>10</v>
      </c>
      <c r="C28">
        <v>0</v>
      </c>
      <c r="D28">
        <v>37.49</v>
      </c>
      <c r="E28">
        <v>36.9</v>
      </c>
      <c r="F28">
        <v>65</v>
      </c>
      <c r="G28">
        <v>35.700000000000003</v>
      </c>
      <c r="H28">
        <v>35.700000000000003</v>
      </c>
      <c r="I28">
        <v>35.4</v>
      </c>
      <c r="J28">
        <v>35.1</v>
      </c>
      <c r="K28">
        <f t="shared" si="1"/>
        <v>35.520000000000003</v>
      </c>
      <c r="L28">
        <v>6</v>
      </c>
      <c r="M28">
        <v>4</v>
      </c>
      <c r="N28">
        <v>1</v>
      </c>
      <c r="O28">
        <v>1</v>
      </c>
      <c r="P28">
        <v>36.700000000000003</v>
      </c>
      <c r="Q28">
        <v>53.3</v>
      </c>
      <c r="R28">
        <v>30.9</v>
      </c>
    </row>
    <row r="29" spans="1:29" x14ac:dyDescent="0.2">
      <c r="A29" s="30"/>
      <c r="B29">
        <v>15</v>
      </c>
      <c r="C29">
        <v>0</v>
      </c>
      <c r="D29">
        <v>37.43</v>
      </c>
      <c r="E29">
        <v>36.9</v>
      </c>
      <c r="F29">
        <v>72</v>
      </c>
      <c r="G29">
        <v>35.799999999999997</v>
      </c>
      <c r="H29">
        <v>35.950000000000003</v>
      </c>
      <c r="I29">
        <v>35.6</v>
      </c>
      <c r="J29">
        <v>35.200000000000003</v>
      </c>
      <c r="K29">
        <f t="shared" si="1"/>
        <v>35.685000000000002</v>
      </c>
      <c r="L29" s="2"/>
      <c r="M29" s="2"/>
      <c r="N29" s="2"/>
      <c r="O29" s="2"/>
      <c r="P29">
        <v>36.799999999999997</v>
      </c>
      <c r="Q29">
        <v>52.8</v>
      </c>
      <c r="R29">
        <v>30.8</v>
      </c>
      <c r="U29" s="3" t="s">
        <v>41</v>
      </c>
      <c r="V29" s="3" t="s">
        <v>42</v>
      </c>
    </row>
    <row r="30" spans="1:29" x14ac:dyDescent="0.2">
      <c r="A30" s="30"/>
      <c r="B30">
        <v>20</v>
      </c>
      <c r="C30">
        <v>0</v>
      </c>
      <c r="D30">
        <v>37.380000000000003</v>
      </c>
      <c r="E30">
        <v>36.700000000000003</v>
      </c>
      <c r="F30">
        <v>58</v>
      </c>
      <c r="G30">
        <v>35.85</v>
      </c>
      <c r="H30">
        <v>36.049999999999997</v>
      </c>
      <c r="I30">
        <v>35.75</v>
      </c>
      <c r="J30">
        <v>35.15</v>
      </c>
      <c r="K30">
        <f t="shared" si="1"/>
        <v>35.75</v>
      </c>
      <c r="L30">
        <v>6</v>
      </c>
      <c r="M30">
        <v>4</v>
      </c>
      <c r="N30">
        <v>1</v>
      </c>
      <c r="O30">
        <v>1</v>
      </c>
      <c r="P30">
        <v>36.700000000000003</v>
      </c>
      <c r="Q30">
        <v>51.3</v>
      </c>
      <c r="R30">
        <v>30.5</v>
      </c>
      <c r="U30">
        <v>10</v>
      </c>
      <c r="V30">
        <v>3</v>
      </c>
    </row>
    <row r="31" spans="1:29" x14ac:dyDescent="0.2">
      <c r="A31" s="30"/>
      <c r="B31">
        <v>25</v>
      </c>
      <c r="C31">
        <v>0</v>
      </c>
      <c r="D31">
        <v>37.32</v>
      </c>
      <c r="E31">
        <v>36.6</v>
      </c>
      <c r="F31">
        <v>65</v>
      </c>
      <c r="G31">
        <v>35.9</v>
      </c>
      <c r="H31">
        <v>36.1</v>
      </c>
      <c r="I31">
        <v>35.799999999999997</v>
      </c>
      <c r="J31">
        <v>35.200000000000003</v>
      </c>
      <c r="K31">
        <f t="shared" si="1"/>
        <v>35.799999999999997</v>
      </c>
      <c r="L31" s="2"/>
      <c r="M31" s="2"/>
      <c r="N31" s="2"/>
      <c r="O31" s="2"/>
      <c r="P31">
        <v>36.6</v>
      </c>
      <c r="Q31">
        <v>52.2</v>
      </c>
      <c r="R31">
        <v>30.6</v>
      </c>
      <c r="U31">
        <v>20</v>
      </c>
      <c r="V31">
        <v>3</v>
      </c>
    </row>
    <row r="32" spans="1:29" x14ac:dyDescent="0.2">
      <c r="A32" s="30"/>
      <c r="B32">
        <v>30</v>
      </c>
      <c r="C32">
        <v>0</v>
      </c>
      <c r="D32">
        <v>37.119999999999997</v>
      </c>
      <c r="E32">
        <v>36.6</v>
      </c>
      <c r="F32">
        <v>63</v>
      </c>
      <c r="G32">
        <v>35.950000000000003</v>
      </c>
      <c r="H32">
        <v>36.1</v>
      </c>
      <c r="I32">
        <v>35.950000000000003</v>
      </c>
      <c r="J32">
        <v>35.049999999999997</v>
      </c>
      <c r="K32">
        <f t="shared" si="1"/>
        <v>35.815000000000005</v>
      </c>
      <c r="L32">
        <v>6</v>
      </c>
      <c r="M32">
        <v>4.5</v>
      </c>
      <c r="N32">
        <v>2</v>
      </c>
      <c r="O32">
        <v>1</v>
      </c>
      <c r="P32">
        <v>36.6</v>
      </c>
      <c r="Q32">
        <v>51.7</v>
      </c>
      <c r="R32">
        <v>30.4</v>
      </c>
      <c r="U32">
        <v>30</v>
      </c>
      <c r="V32">
        <v>3</v>
      </c>
    </row>
    <row r="33" spans="1:29" x14ac:dyDescent="0.2">
      <c r="A33" s="6" t="s">
        <v>33</v>
      </c>
      <c r="D33">
        <v>36.799999999999997</v>
      </c>
      <c r="E33">
        <v>36.4</v>
      </c>
      <c r="F33">
        <v>59</v>
      </c>
      <c r="G33">
        <v>35.6</v>
      </c>
      <c r="H33">
        <v>35.799999999999997</v>
      </c>
      <c r="I33">
        <v>35.6</v>
      </c>
      <c r="J33">
        <v>34.9</v>
      </c>
      <c r="K33">
        <f t="shared" si="1"/>
        <v>35.520000000000003</v>
      </c>
      <c r="L33">
        <v>6</v>
      </c>
      <c r="M33">
        <v>4.5</v>
      </c>
      <c r="N33">
        <v>2</v>
      </c>
      <c r="O33">
        <v>1</v>
      </c>
      <c r="U33">
        <v>40</v>
      </c>
      <c r="V33">
        <v>4</v>
      </c>
    </row>
    <row r="34" spans="1:29" x14ac:dyDescent="0.2">
      <c r="A34" s="30" t="s">
        <v>34</v>
      </c>
      <c r="B34">
        <v>5</v>
      </c>
      <c r="C34">
        <v>105</v>
      </c>
      <c r="D34">
        <v>36.76</v>
      </c>
      <c r="E34">
        <v>36.799999999999997</v>
      </c>
      <c r="F34">
        <v>96</v>
      </c>
      <c r="G34">
        <v>36</v>
      </c>
      <c r="H34">
        <v>36</v>
      </c>
      <c r="I34">
        <v>36.299999999999997</v>
      </c>
      <c r="J34">
        <v>35.6</v>
      </c>
      <c r="K34">
        <f t="shared" si="1"/>
        <v>35.980000000000004</v>
      </c>
      <c r="L34" s="2"/>
      <c r="M34" s="2"/>
      <c r="N34" s="2"/>
      <c r="O34" s="2"/>
      <c r="P34">
        <v>35.9</v>
      </c>
      <c r="Q34">
        <v>52.6</v>
      </c>
      <c r="R34">
        <v>30.2</v>
      </c>
      <c r="U34">
        <v>50</v>
      </c>
      <c r="V34">
        <v>4</v>
      </c>
    </row>
    <row r="35" spans="1:29" x14ac:dyDescent="0.2">
      <c r="A35" s="30"/>
      <c r="B35">
        <v>10</v>
      </c>
      <c r="C35">
        <v>105</v>
      </c>
      <c r="D35">
        <v>36.799999999999997</v>
      </c>
      <c r="E35">
        <v>37</v>
      </c>
      <c r="F35">
        <v>98</v>
      </c>
      <c r="G35">
        <v>36.049999999999997</v>
      </c>
      <c r="H35">
        <v>36.15</v>
      </c>
      <c r="I35">
        <v>36.549999999999997</v>
      </c>
      <c r="J35">
        <v>35.950000000000003</v>
      </c>
      <c r="K35">
        <f t="shared" si="1"/>
        <v>36.159999999999997</v>
      </c>
      <c r="L35">
        <v>8</v>
      </c>
      <c r="M35">
        <v>5.5</v>
      </c>
      <c r="N35">
        <v>2</v>
      </c>
      <c r="O35">
        <v>1</v>
      </c>
      <c r="P35">
        <v>36.1</v>
      </c>
      <c r="Q35">
        <v>52.4</v>
      </c>
      <c r="R35">
        <v>30.2</v>
      </c>
      <c r="U35">
        <v>60</v>
      </c>
      <c r="V35">
        <v>4</v>
      </c>
    </row>
    <row r="36" spans="1:29" x14ac:dyDescent="0.2">
      <c r="A36" s="30"/>
      <c r="B36">
        <v>15</v>
      </c>
      <c r="C36">
        <v>105</v>
      </c>
      <c r="D36">
        <v>36.94</v>
      </c>
      <c r="E36">
        <v>37.200000000000003</v>
      </c>
      <c r="F36">
        <v>95</v>
      </c>
      <c r="G36">
        <v>36.15</v>
      </c>
      <c r="H36">
        <v>36</v>
      </c>
      <c r="I36">
        <v>36.65</v>
      </c>
      <c r="J36">
        <v>36.049999999999997</v>
      </c>
      <c r="K36">
        <f t="shared" si="1"/>
        <v>36.185000000000002</v>
      </c>
      <c r="L36" s="2"/>
      <c r="M36" s="2"/>
      <c r="N36" s="2"/>
      <c r="O36" s="2"/>
      <c r="P36">
        <v>36.200000000000003</v>
      </c>
      <c r="Q36">
        <v>52.6</v>
      </c>
      <c r="R36">
        <v>30.2</v>
      </c>
      <c r="U36" t="s">
        <v>43</v>
      </c>
      <c r="V36">
        <f>AVERAGE(V30:V35)</f>
        <v>3.5</v>
      </c>
    </row>
    <row r="37" spans="1:29" x14ac:dyDescent="0.2">
      <c r="A37" s="30"/>
      <c r="B37">
        <v>20</v>
      </c>
      <c r="C37">
        <v>105</v>
      </c>
      <c r="D37">
        <v>37.1</v>
      </c>
      <c r="E37">
        <v>37.299999999999997</v>
      </c>
      <c r="F37">
        <v>99</v>
      </c>
      <c r="G37">
        <v>36.200000000000003</v>
      </c>
      <c r="H37">
        <v>36.049999999999997</v>
      </c>
      <c r="I37">
        <v>36.9</v>
      </c>
      <c r="J37">
        <v>36.4</v>
      </c>
      <c r="K37">
        <f t="shared" si="1"/>
        <v>36.335000000000001</v>
      </c>
      <c r="L37">
        <v>8</v>
      </c>
      <c r="M37">
        <v>5</v>
      </c>
      <c r="N37">
        <v>2</v>
      </c>
      <c r="O37">
        <v>1</v>
      </c>
      <c r="P37">
        <v>36.1</v>
      </c>
      <c r="Q37">
        <v>51.9</v>
      </c>
      <c r="R37">
        <v>30.1</v>
      </c>
      <c r="S37" t="s">
        <v>35</v>
      </c>
      <c r="T37">
        <f>R27:R39</f>
        <v>30.1</v>
      </c>
    </row>
    <row r="38" spans="1:29" x14ac:dyDescent="0.2">
      <c r="A38" s="30"/>
      <c r="B38">
        <v>25</v>
      </c>
      <c r="C38">
        <v>105</v>
      </c>
      <c r="D38">
        <v>37.28</v>
      </c>
      <c r="E38">
        <v>37.4</v>
      </c>
      <c r="F38">
        <v>97</v>
      </c>
      <c r="G38">
        <v>36.200000000000003</v>
      </c>
      <c r="H38">
        <v>35.85</v>
      </c>
      <c r="I38">
        <v>36.6</v>
      </c>
      <c r="J38">
        <v>36.4</v>
      </c>
      <c r="K38">
        <f t="shared" si="1"/>
        <v>36.215000000000003</v>
      </c>
      <c r="L38" s="2"/>
      <c r="M38" s="2"/>
      <c r="N38" s="2"/>
      <c r="O38" s="2"/>
      <c r="P38">
        <v>36.1</v>
      </c>
      <c r="Q38">
        <v>53.2</v>
      </c>
      <c r="R38">
        <v>30.3</v>
      </c>
      <c r="S38" t="s">
        <v>36</v>
      </c>
      <c r="T38">
        <f>AVERAGE(Q27:Q39)</f>
        <v>52.550000000000004</v>
      </c>
    </row>
    <row r="39" spans="1:29" x14ac:dyDescent="0.2">
      <c r="A39" s="30"/>
      <c r="B39">
        <v>30</v>
      </c>
      <c r="C39">
        <v>105</v>
      </c>
      <c r="D39">
        <v>37.44</v>
      </c>
      <c r="E39">
        <v>37.6</v>
      </c>
      <c r="F39">
        <v>102</v>
      </c>
      <c r="G39">
        <v>36.4</v>
      </c>
      <c r="H39">
        <v>36</v>
      </c>
      <c r="I39">
        <v>37</v>
      </c>
      <c r="J39">
        <v>36.5</v>
      </c>
      <c r="K39">
        <f t="shared" si="1"/>
        <v>36.42</v>
      </c>
      <c r="L39">
        <v>10</v>
      </c>
      <c r="M39">
        <v>6</v>
      </c>
      <c r="N39">
        <v>4</v>
      </c>
      <c r="O39">
        <v>1</v>
      </c>
      <c r="P39">
        <v>36.200000000000003</v>
      </c>
      <c r="Q39">
        <v>54.1</v>
      </c>
      <c r="R39">
        <v>30.5</v>
      </c>
      <c r="S39" t="s">
        <v>37</v>
      </c>
      <c r="T39">
        <f>AVERAGE(P27:P39)</f>
        <v>36.308333333333337</v>
      </c>
    </row>
    <row r="40" spans="1:29" x14ac:dyDescent="0.2">
      <c r="A40" s="19" t="s">
        <v>33</v>
      </c>
      <c r="D40">
        <v>37.869999999999997</v>
      </c>
      <c r="E40">
        <v>37</v>
      </c>
      <c r="F40">
        <v>83</v>
      </c>
      <c r="G40">
        <v>34.200000000000003</v>
      </c>
      <c r="H40">
        <v>35</v>
      </c>
      <c r="I40">
        <v>35.799999999999997</v>
      </c>
      <c r="J40">
        <v>34.700000000000003</v>
      </c>
      <c r="K40">
        <f t="shared" si="1"/>
        <v>34.86</v>
      </c>
      <c r="L40">
        <v>6</v>
      </c>
      <c r="M40">
        <v>5</v>
      </c>
      <c r="N40">
        <v>3</v>
      </c>
      <c r="O40">
        <v>1</v>
      </c>
      <c r="P40">
        <v>27</v>
      </c>
      <c r="Q40">
        <v>39</v>
      </c>
    </row>
    <row r="41" spans="1:29" s="10" customFormat="1" x14ac:dyDescent="0.2">
      <c r="A41" s="11"/>
    </row>
    <row r="43" spans="1:29" ht="16" x14ac:dyDescent="0.2">
      <c r="B43" s="7" t="s">
        <v>0</v>
      </c>
      <c r="C43" s="5">
        <v>60.98</v>
      </c>
      <c r="D43" s="7" t="s">
        <v>1</v>
      </c>
      <c r="E43" s="5">
        <v>60.51</v>
      </c>
      <c r="F43" s="7" t="s">
        <v>2</v>
      </c>
      <c r="G43" s="5">
        <v>0.37</v>
      </c>
      <c r="H43" s="7" t="s">
        <v>3</v>
      </c>
      <c r="I43" s="5">
        <v>0.69</v>
      </c>
      <c r="J43" s="5"/>
      <c r="K43" s="5"/>
      <c r="L43" s="5"/>
      <c r="M43" s="8" t="s">
        <v>4</v>
      </c>
      <c r="N43" s="5">
        <v>747.81</v>
      </c>
    </row>
    <row r="44" spans="1:29" ht="16" x14ac:dyDescent="0.2">
      <c r="B44" s="5"/>
      <c r="C44" s="5" t="s">
        <v>81</v>
      </c>
      <c r="D44" s="5"/>
      <c r="E44" s="5"/>
      <c r="F44" s="7" t="s">
        <v>6</v>
      </c>
      <c r="G44" s="5">
        <v>0.36</v>
      </c>
      <c r="H44" s="7" t="s">
        <v>7</v>
      </c>
      <c r="I44" s="5">
        <v>1.19</v>
      </c>
      <c r="J44" s="5"/>
      <c r="K44" s="5"/>
      <c r="L44" s="5"/>
      <c r="M44" s="5"/>
      <c r="N44" s="5"/>
      <c r="U44" s="15"/>
      <c r="V44" s="15" t="s">
        <v>8</v>
      </c>
      <c r="W44" s="15" t="s">
        <v>9</v>
      </c>
      <c r="X44" s="15" t="s">
        <v>10</v>
      </c>
      <c r="Y44" s="15" t="s">
        <v>11</v>
      </c>
      <c r="Z44" s="15" t="s">
        <v>12</v>
      </c>
      <c r="AA44" s="15" t="s">
        <v>13</v>
      </c>
      <c r="AB44" s="15" t="s">
        <v>14</v>
      </c>
      <c r="AC44" s="15" t="s">
        <v>15</v>
      </c>
    </row>
    <row r="45" spans="1:29" x14ac:dyDescent="0.2">
      <c r="B45" s="1" t="s">
        <v>46</v>
      </c>
      <c r="U45" t="s">
        <v>17</v>
      </c>
      <c r="V45">
        <v>0.71</v>
      </c>
      <c r="W45">
        <v>7.2</v>
      </c>
      <c r="X45">
        <v>37.979999999999997</v>
      </c>
      <c r="Y45">
        <v>154</v>
      </c>
      <c r="Z45">
        <v>12</v>
      </c>
      <c r="AA45">
        <v>6</v>
      </c>
      <c r="AB45">
        <v>3</v>
      </c>
      <c r="AC45">
        <v>1</v>
      </c>
    </row>
    <row r="46" spans="1:29" ht="16" x14ac:dyDescent="0.2">
      <c r="B46" s="4" t="s">
        <v>18</v>
      </c>
      <c r="C46" s="4" t="s">
        <v>19</v>
      </c>
      <c r="D46" s="4" t="s">
        <v>20</v>
      </c>
      <c r="E46" s="4" t="s">
        <v>21</v>
      </c>
      <c r="F46" s="4" t="s">
        <v>11</v>
      </c>
      <c r="G46" s="4" t="s">
        <v>22</v>
      </c>
      <c r="H46" s="4" t="s">
        <v>23</v>
      </c>
      <c r="I46" s="4" t="s">
        <v>24</v>
      </c>
      <c r="J46" s="4" t="s">
        <v>25</v>
      </c>
      <c r="K46" s="4" t="s">
        <v>26</v>
      </c>
      <c r="L46" s="4" t="s">
        <v>12</v>
      </c>
      <c r="M46" s="4" t="s">
        <v>27</v>
      </c>
      <c r="N46" s="4" t="s">
        <v>14</v>
      </c>
      <c r="O46" s="4" t="s">
        <v>15</v>
      </c>
      <c r="P46" s="4" t="s">
        <v>28</v>
      </c>
      <c r="Q46" s="4" t="s">
        <v>29</v>
      </c>
      <c r="R46" s="4" t="s">
        <v>30</v>
      </c>
    </row>
    <row r="47" spans="1:29" x14ac:dyDescent="0.2">
      <c r="A47" t="s">
        <v>31</v>
      </c>
      <c r="B47">
        <v>0</v>
      </c>
      <c r="D47">
        <v>37.01</v>
      </c>
      <c r="E47">
        <v>36.299999999999997</v>
      </c>
      <c r="F47">
        <v>61</v>
      </c>
      <c r="G47">
        <v>32.9</v>
      </c>
      <c r="H47">
        <v>32.25</v>
      </c>
      <c r="I47">
        <v>32.35</v>
      </c>
      <c r="J47">
        <v>32.25</v>
      </c>
      <c r="K47">
        <f>0.3*(G47+H47)+0.2*(I47+J47)</f>
        <v>32.465000000000003</v>
      </c>
      <c r="L47">
        <v>6</v>
      </c>
      <c r="M47">
        <v>4</v>
      </c>
      <c r="N47">
        <v>1</v>
      </c>
      <c r="O47">
        <v>2</v>
      </c>
    </row>
    <row r="48" spans="1:29" x14ac:dyDescent="0.2">
      <c r="A48" s="30" t="s">
        <v>32</v>
      </c>
      <c r="B48">
        <v>5</v>
      </c>
      <c r="C48">
        <v>0</v>
      </c>
      <c r="D48">
        <v>37.119999999999997</v>
      </c>
      <c r="E48">
        <v>36.4</v>
      </c>
      <c r="F48">
        <v>70</v>
      </c>
      <c r="G48">
        <v>35.15</v>
      </c>
      <c r="H48">
        <v>34.35</v>
      </c>
      <c r="I48">
        <v>34.25</v>
      </c>
      <c r="J48">
        <v>34.1</v>
      </c>
      <c r="K48">
        <f t="shared" ref="K48:K61" si="2">0.3*(G48+H48)+0.2*(I48+J48)</f>
        <v>34.519999999999996</v>
      </c>
      <c r="L48" s="2"/>
      <c r="M48" s="2"/>
      <c r="N48" s="2"/>
      <c r="O48" s="2"/>
      <c r="P48">
        <v>36.700000000000003</v>
      </c>
      <c r="Q48">
        <v>49.6</v>
      </c>
      <c r="R48">
        <v>30.2</v>
      </c>
    </row>
    <row r="49" spans="1:22" x14ac:dyDescent="0.2">
      <c r="A49" s="30"/>
      <c r="B49">
        <v>10</v>
      </c>
      <c r="C49">
        <v>0</v>
      </c>
      <c r="D49">
        <v>37.08</v>
      </c>
      <c r="E49">
        <v>36.799999999999997</v>
      </c>
      <c r="F49">
        <v>59</v>
      </c>
      <c r="G49">
        <v>35.700000000000003</v>
      </c>
      <c r="H49">
        <v>35.049999999999997</v>
      </c>
      <c r="I49">
        <v>34.950000000000003</v>
      </c>
      <c r="J49">
        <v>34.549999999999997</v>
      </c>
      <c r="K49">
        <f t="shared" si="2"/>
        <v>35.125</v>
      </c>
      <c r="L49">
        <v>6</v>
      </c>
      <c r="M49">
        <v>5</v>
      </c>
      <c r="N49">
        <v>2</v>
      </c>
      <c r="O49">
        <v>1</v>
      </c>
      <c r="P49">
        <v>36.200000000000003</v>
      </c>
      <c r="Q49">
        <v>50.9</v>
      </c>
      <c r="R49">
        <v>29.9</v>
      </c>
    </row>
    <row r="50" spans="1:22" x14ac:dyDescent="0.2">
      <c r="A50" s="30"/>
      <c r="B50">
        <v>15</v>
      </c>
      <c r="C50">
        <v>0</v>
      </c>
      <c r="D50">
        <v>37.04</v>
      </c>
      <c r="E50">
        <v>36.9</v>
      </c>
      <c r="F50">
        <v>70</v>
      </c>
      <c r="G50">
        <v>35.950000000000003</v>
      </c>
      <c r="H50">
        <v>35.4</v>
      </c>
      <c r="I50">
        <v>35.4</v>
      </c>
      <c r="J50">
        <v>34.85</v>
      </c>
      <c r="K50">
        <f t="shared" si="2"/>
        <v>35.454999999999998</v>
      </c>
      <c r="L50" s="2"/>
      <c r="M50" s="2"/>
      <c r="N50" s="2"/>
      <c r="O50" s="2"/>
      <c r="P50">
        <v>36.1</v>
      </c>
      <c r="Q50">
        <v>52.1</v>
      </c>
      <c r="R50">
        <v>30.2</v>
      </c>
      <c r="U50" s="3" t="s">
        <v>41</v>
      </c>
      <c r="V50" s="3" t="s">
        <v>48</v>
      </c>
    </row>
    <row r="51" spans="1:22" x14ac:dyDescent="0.2">
      <c r="A51" s="30"/>
      <c r="B51">
        <v>20</v>
      </c>
      <c r="C51">
        <v>0</v>
      </c>
      <c r="D51">
        <v>37</v>
      </c>
      <c r="E51">
        <v>36.9</v>
      </c>
      <c r="F51">
        <v>69</v>
      </c>
      <c r="G51">
        <v>36.1</v>
      </c>
      <c r="H51">
        <v>35.5</v>
      </c>
      <c r="I51">
        <v>35.6</v>
      </c>
      <c r="J51">
        <v>34.85</v>
      </c>
      <c r="K51">
        <f t="shared" si="2"/>
        <v>35.57</v>
      </c>
      <c r="L51">
        <v>6</v>
      </c>
      <c r="M51">
        <v>5.5</v>
      </c>
      <c r="N51">
        <v>2</v>
      </c>
      <c r="O51">
        <v>1</v>
      </c>
      <c r="P51">
        <v>36</v>
      </c>
      <c r="Q51">
        <v>51.8</v>
      </c>
      <c r="R51">
        <v>30</v>
      </c>
      <c r="U51">
        <v>10</v>
      </c>
      <c r="V51">
        <v>45</v>
      </c>
    </row>
    <row r="52" spans="1:22" x14ac:dyDescent="0.2">
      <c r="A52" s="30"/>
      <c r="B52">
        <v>25</v>
      </c>
      <c r="C52">
        <v>0</v>
      </c>
      <c r="D52">
        <v>37</v>
      </c>
      <c r="E52">
        <v>36.9</v>
      </c>
      <c r="F52">
        <v>71</v>
      </c>
      <c r="G52">
        <v>36.200000000000003</v>
      </c>
      <c r="H52">
        <v>35.700000000000003</v>
      </c>
      <c r="I52">
        <v>35.75</v>
      </c>
      <c r="J52">
        <v>35</v>
      </c>
      <c r="K52">
        <f t="shared" si="2"/>
        <v>35.72</v>
      </c>
      <c r="L52" s="2"/>
      <c r="M52" s="2"/>
      <c r="N52" s="2"/>
      <c r="O52" s="2"/>
      <c r="P52">
        <v>36</v>
      </c>
      <c r="Q52">
        <v>52.5</v>
      </c>
      <c r="R52">
        <v>30.1</v>
      </c>
      <c r="U52">
        <v>20</v>
      </c>
      <c r="V52">
        <v>41</v>
      </c>
    </row>
    <row r="53" spans="1:22" x14ac:dyDescent="0.2">
      <c r="A53" s="30"/>
      <c r="B53">
        <v>30</v>
      </c>
      <c r="C53">
        <v>0</v>
      </c>
      <c r="D53">
        <v>37.01</v>
      </c>
      <c r="E53">
        <v>37</v>
      </c>
      <c r="F53">
        <v>70</v>
      </c>
      <c r="G53">
        <v>36.200000000000003</v>
      </c>
      <c r="H53">
        <v>35.75</v>
      </c>
      <c r="I53">
        <v>35.85</v>
      </c>
      <c r="J53">
        <v>35.1</v>
      </c>
      <c r="K53">
        <f t="shared" si="2"/>
        <v>35.775000000000006</v>
      </c>
      <c r="L53">
        <v>6</v>
      </c>
      <c r="M53">
        <v>5.5</v>
      </c>
      <c r="N53">
        <v>3</v>
      </c>
      <c r="O53">
        <v>1</v>
      </c>
      <c r="P53">
        <v>36.1</v>
      </c>
      <c r="Q53">
        <v>53</v>
      </c>
      <c r="R53">
        <v>30.2</v>
      </c>
      <c r="U53">
        <v>30</v>
      </c>
      <c r="V53">
        <v>39</v>
      </c>
    </row>
    <row r="54" spans="1:22" x14ac:dyDescent="0.2">
      <c r="A54" s="6" t="s">
        <v>33</v>
      </c>
      <c r="D54">
        <v>37.03</v>
      </c>
      <c r="E54">
        <v>37</v>
      </c>
      <c r="F54">
        <v>71</v>
      </c>
      <c r="G54">
        <v>36.15</v>
      </c>
      <c r="H54">
        <v>35.9</v>
      </c>
      <c r="I54">
        <v>35.950000000000003</v>
      </c>
      <c r="J54">
        <v>35.200000000000003</v>
      </c>
      <c r="K54">
        <f t="shared" si="2"/>
        <v>35.844999999999999</v>
      </c>
      <c r="L54">
        <v>6</v>
      </c>
      <c r="M54">
        <v>5.5</v>
      </c>
      <c r="N54">
        <v>3</v>
      </c>
      <c r="O54">
        <v>1</v>
      </c>
      <c r="P54">
        <v>36</v>
      </c>
      <c r="Q54">
        <v>53</v>
      </c>
      <c r="R54">
        <v>30.1</v>
      </c>
      <c r="U54">
        <v>40</v>
      </c>
      <c r="V54">
        <v>38</v>
      </c>
    </row>
    <row r="55" spans="1:22" x14ac:dyDescent="0.2">
      <c r="A55" s="30" t="s">
        <v>34</v>
      </c>
      <c r="B55">
        <v>5</v>
      </c>
      <c r="C55">
        <v>105</v>
      </c>
      <c r="D55">
        <v>37.08</v>
      </c>
      <c r="E55">
        <v>36.9</v>
      </c>
      <c r="F55">
        <v>100</v>
      </c>
      <c r="G55">
        <v>36.049999999999997</v>
      </c>
      <c r="H55">
        <v>35.75</v>
      </c>
      <c r="I55">
        <v>36.15</v>
      </c>
      <c r="J55">
        <v>35.6</v>
      </c>
      <c r="K55">
        <f t="shared" si="2"/>
        <v>35.89</v>
      </c>
      <c r="L55" s="2"/>
      <c r="M55" s="2"/>
      <c r="N55" s="2"/>
      <c r="O55" s="2"/>
      <c r="P55">
        <v>35.200000000000003</v>
      </c>
      <c r="Q55">
        <v>50</v>
      </c>
      <c r="R55">
        <v>29.1</v>
      </c>
      <c r="U55">
        <v>50</v>
      </c>
      <c r="V55">
        <v>37</v>
      </c>
    </row>
    <row r="56" spans="1:22" x14ac:dyDescent="0.2">
      <c r="A56" s="30"/>
      <c r="B56">
        <v>10</v>
      </c>
      <c r="C56">
        <v>105</v>
      </c>
      <c r="D56">
        <v>37.159999999999997</v>
      </c>
      <c r="E56">
        <v>37.4</v>
      </c>
      <c r="F56">
        <v>103</v>
      </c>
      <c r="G56">
        <v>36.5</v>
      </c>
      <c r="H56">
        <v>36.1</v>
      </c>
      <c r="I56">
        <v>36.65</v>
      </c>
      <c r="J56">
        <v>36.25</v>
      </c>
      <c r="K56">
        <f t="shared" si="2"/>
        <v>36.36</v>
      </c>
      <c r="L56">
        <v>11</v>
      </c>
      <c r="M56">
        <v>6</v>
      </c>
      <c r="N56">
        <v>3</v>
      </c>
      <c r="O56">
        <v>1</v>
      </c>
      <c r="P56">
        <v>35.799999999999997</v>
      </c>
      <c r="Q56">
        <v>53.3</v>
      </c>
      <c r="R56">
        <v>30.1</v>
      </c>
      <c r="U56">
        <v>60</v>
      </c>
      <c r="V56">
        <v>37</v>
      </c>
    </row>
    <row r="57" spans="1:22" x14ac:dyDescent="0.2">
      <c r="A57" s="30"/>
      <c r="B57">
        <v>15</v>
      </c>
      <c r="C57">
        <v>105</v>
      </c>
      <c r="D57">
        <v>37.28</v>
      </c>
      <c r="E57">
        <v>37.299999999999997</v>
      </c>
      <c r="F57">
        <v>100</v>
      </c>
      <c r="G57">
        <v>36.299999999999997</v>
      </c>
      <c r="H57">
        <v>35.9</v>
      </c>
      <c r="I57">
        <v>36.549999999999997</v>
      </c>
      <c r="J57">
        <v>36.15</v>
      </c>
      <c r="K57">
        <f t="shared" si="2"/>
        <v>36.199999999999996</v>
      </c>
      <c r="L57" s="2"/>
      <c r="M57" s="2"/>
      <c r="N57" s="2"/>
      <c r="O57" s="2"/>
      <c r="P57">
        <v>35.700000000000003</v>
      </c>
      <c r="Q57">
        <v>52.4</v>
      </c>
      <c r="R57">
        <v>29.6</v>
      </c>
      <c r="U57" t="s">
        <v>43</v>
      </c>
      <c r="V57">
        <f>AVERAGE(V51:V56)</f>
        <v>39.5</v>
      </c>
    </row>
    <row r="58" spans="1:22" x14ac:dyDescent="0.2">
      <c r="A58" s="30"/>
      <c r="B58">
        <v>20</v>
      </c>
      <c r="C58">
        <v>105</v>
      </c>
      <c r="D58">
        <v>37.43</v>
      </c>
      <c r="E58">
        <v>37.4</v>
      </c>
      <c r="F58">
        <v>107</v>
      </c>
      <c r="G58">
        <v>36.200000000000003</v>
      </c>
      <c r="H58">
        <v>36.1</v>
      </c>
      <c r="I58">
        <v>36.9</v>
      </c>
      <c r="J58">
        <v>36.6</v>
      </c>
      <c r="K58">
        <f t="shared" si="2"/>
        <v>36.39</v>
      </c>
      <c r="L58">
        <v>12</v>
      </c>
      <c r="M58">
        <v>6</v>
      </c>
      <c r="N58">
        <v>3</v>
      </c>
      <c r="O58">
        <v>1</v>
      </c>
      <c r="P58">
        <v>35.6</v>
      </c>
      <c r="Q58">
        <v>53.8</v>
      </c>
      <c r="R58">
        <v>30</v>
      </c>
      <c r="S58" t="s">
        <v>35</v>
      </c>
      <c r="T58">
        <f>R48:R60</f>
        <v>30</v>
      </c>
    </row>
    <row r="59" spans="1:22" x14ac:dyDescent="0.2">
      <c r="A59" s="30"/>
      <c r="B59">
        <v>25</v>
      </c>
      <c r="C59">
        <v>105</v>
      </c>
      <c r="D59">
        <v>37.58</v>
      </c>
      <c r="E59">
        <v>37.6</v>
      </c>
      <c r="F59">
        <v>111</v>
      </c>
      <c r="G59">
        <v>35.700000000000003</v>
      </c>
      <c r="H59">
        <v>36</v>
      </c>
      <c r="I59">
        <v>36.950000000000003</v>
      </c>
      <c r="J59">
        <v>36.65</v>
      </c>
      <c r="K59">
        <f t="shared" si="2"/>
        <v>36.230000000000004</v>
      </c>
      <c r="L59" s="2"/>
      <c r="M59" s="2"/>
      <c r="N59" s="2"/>
      <c r="O59" s="2"/>
      <c r="P59">
        <v>35.799999999999997</v>
      </c>
      <c r="Q59">
        <v>45.1</v>
      </c>
      <c r="R59">
        <v>30.1</v>
      </c>
      <c r="S59" t="s">
        <v>36</v>
      </c>
      <c r="T59">
        <f>AVERAGE(Q48:Q60)</f>
        <v>51.653846153846153</v>
      </c>
    </row>
    <row r="60" spans="1:22" x14ac:dyDescent="0.2">
      <c r="A60" s="30"/>
      <c r="B60">
        <v>30</v>
      </c>
      <c r="C60">
        <v>105</v>
      </c>
      <c r="D60">
        <v>37.700000000000003</v>
      </c>
      <c r="E60">
        <v>37.700000000000003</v>
      </c>
      <c r="F60">
        <v>105</v>
      </c>
      <c r="G60">
        <v>35</v>
      </c>
      <c r="H60">
        <v>35.950000000000003</v>
      </c>
      <c r="I60">
        <v>36.950000000000003</v>
      </c>
      <c r="J60">
        <v>36.65</v>
      </c>
      <c r="K60">
        <f t="shared" si="2"/>
        <v>36.004999999999995</v>
      </c>
      <c r="L60">
        <v>12</v>
      </c>
      <c r="M60">
        <v>5.5</v>
      </c>
      <c r="N60">
        <v>3</v>
      </c>
      <c r="O60">
        <v>1</v>
      </c>
      <c r="P60">
        <v>35.700000000000003</v>
      </c>
      <c r="Q60">
        <v>54</v>
      </c>
      <c r="R60">
        <v>30</v>
      </c>
      <c r="S60" t="s">
        <v>37</v>
      </c>
      <c r="T60">
        <f>AVERAGE(P48:P60)</f>
        <v>35.915384615384617</v>
      </c>
    </row>
    <row r="61" spans="1:22" x14ac:dyDescent="0.2">
      <c r="D61">
        <v>38.090000000000003</v>
      </c>
      <c r="E61">
        <v>37.200000000000003</v>
      </c>
      <c r="F61">
        <v>78</v>
      </c>
      <c r="G61">
        <v>31.9</v>
      </c>
      <c r="H61">
        <v>33.200000000000003</v>
      </c>
      <c r="I61">
        <v>35.549999999999997</v>
      </c>
      <c r="J61">
        <v>34.75</v>
      </c>
      <c r="K61">
        <f t="shared" si="2"/>
        <v>33.589999999999996</v>
      </c>
      <c r="L61">
        <v>6</v>
      </c>
      <c r="M61">
        <v>3.5</v>
      </c>
      <c r="N61">
        <v>2</v>
      </c>
      <c r="O61">
        <v>1</v>
      </c>
      <c r="P61">
        <v>24</v>
      </c>
      <c r="Q61">
        <v>30</v>
      </c>
    </row>
    <row r="64" spans="1:22" x14ac:dyDescent="0.2">
      <c r="A64" t="s">
        <v>101</v>
      </c>
    </row>
    <row r="65" spans="1:2" x14ac:dyDescent="0.2">
      <c r="A65" t="s">
        <v>16</v>
      </c>
      <c r="B65" s="22">
        <f>((C1-E1)/36)*60</f>
        <v>0.79999999999999472</v>
      </c>
    </row>
    <row r="66" spans="1:2" x14ac:dyDescent="0.2">
      <c r="A66" t="s">
        <v>39</v>
      </c>
      <c r="B66" s="22">
        <f>((C22-E22)/36)*60</f>
        <v>0.8666666666666718</v>
      </c>
    </row>
    <row r="67" spans="1:2" x14ac:dyDescent="0.2">
      <c r="A67" t="s">
        <v>46</v>
      </c>
      <c r="B67" s="22">
        <f>((C43-E43)/36)*60</f>
        <v>0.78333333333333144</v>
      </c>
    </row>
  </sheetData>
  <mergeCells count="6">
    <mergeCell ref="A55:A60"/>
    <mergeCell ref="A6:A11"/>
    <mergeCell ref="A13:A18"/>
    <mergeCell ref="A27:A32"/>
    <mergeCell ref="A34:A39"/>
    <mergeCell ref="A48:A5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67"/>
  <sheetViews>
    <sheetView zoomScale="80" zoomScaleNormal="80" zoomScalePageLayoutView="80" workbookViewId="0">
      <selection activeCell="U3" sqref="U3:AC45"/>
    </sheetView>
  </sheetViews>
  <sheetFormatPr baseColWidth="10" defaultColWidth="8.83203125" defaultRowHeight="15" x14ac:dyDescent="0.2"/>
  <cols>
    <col min="1" max="1" width="26.5" bestFit="1" customWidth="1"/>
    <col min="2" max="2" width="20.83203125" bestFit="1" customWidth="1"/>
    <col min="3" max="3" width="11.5" bestFit="1" customWidth="1"/>
    <col min="4" max="4" width="20.5" bestFit="1" customWidth="1"/>
    <col min="5" max="5" width="13.5" bestFit="1" customWidth="1"/>
    <col min="6" max="6" width="35.5" customWidth="1"/>
    <col min="7" max="7" width="12.1640625" bestFit="1" customWidth="1"/>
    <col min="8" max="8" width="34.5" bestFit="1" customWidth="1"/>
    <col min="9" max="9" width="10.33203125" bestFit="1" customWidth="1"/>
    <col min="10" max="10" width="20.5" bestFit="1" customWidth="1"/>
    <col min="11" max="11" width="20.5" customWidth="1"/>
    <col min="13" max="13" width="21.6640625" bestFit="1" customWidth="1"/>
    <col min="14" max="14" width="7.6640625" bestFit="1" customWidth="1"/>
    <col min="15" max="15" width="19.5" bestFit="1" customWidth="1"/>
    <col min="16" max="16" width="15.83203125" bestFit="1" customWidth="1"/>
    <col min="17" max="17" width="10.6640625" bestFit="1" customWidth="1"/>
    <col min="19" max="19" width="22.5" bestFit="1" customWidth="1"/>
    <col min="21" max="21" width="22.5" bestFit="1" customWidth="1"/>
    <col min="22" max="22" width="23.5" bestFit="1" customWidth="1"/>
  </cols>
  <sheetData>
    <row r="1" spans="1:29" ht="16" x14ac:dyDescent="0.2">
      <c r="B1" s="7" t="s">
        <v>0</v>
      </c>
      <c r="C1" s="5">
        <v>46.55</v>
      </c>
      <c r="D1" s="7" t="s">
        <v>1</v>
      </c>
      <c r="E1" s="5">
        <v>46.14</v>
      </c>
      <c r="F1" s="7" t="s">
        <v>2</v>
      </c>
      <c r="G1" s="5">
        <v>0.35</v>
      </c>
      <c r="H1" s="7" t="s">
        <v>3</v>
      </c>
      <c r="I1" s="5">
        <v>0.62</v>
      </c>
      <c r="J1" s="5"/>
      <c r="K1" s="5"/>
      <c r="L1" s="5"/>
      <c r="M1" s="7" t="s">
        <v>4</v>
      </c>
      <c r="N1" s="5">
        <v>741.06</v>
      </c>
    </row>
    <row r="2" spans="1:29" ht="16" x14ac:dyDescent="0.2">
      <c r="B2" s="5"/>
      <c r="C2" s="5"/>
      <c r="D2" s="5"/>
      <c r="E2" s="5"/>
      <c r="F2" s="7" t="s">
        <v>6</v>
      </c>
      <c r="G2" s="5">
        <v>0.35</v>
      </c>
      <c r="H2" s="7" t="s">
        <v>7</v>
      </c>
      <c r="I2" s="5">
        <v>1.25</v>
      </c>
      <c r="J2" s="5"/>
      <c r="K2" s="5"/>
      <c r="L2" s="5"/>
      <c r="M2" s="5"/>
      <c r="N2" s="5"/>
    </row>
    <row r="3" spans="1:29" x14ac:dyDescent="0.2">
      <c r="B3" s="1" t="s">
        <v>16</v>
      </c>
      <c r="U3" s="15"/>
      <c r="V3" s="15" t="s">
        <v>8</v>
      </c>
      <c r="W3" s="15" t="s">
        <v>9</v>
      </c>
      <c r="X3" s="15" t="s">
        <v>10</v>
      </c>
      <c r="Y3" s="15" t="s">
        <v>11</v>
      </c>
      <c r="Z3" s="15" t="s">
        <v>12</v>
      </c>
      <c r="AA3" s="15" t="s">
        <v>13</v>
      </c>
      <c r="AB3" s="15" t="s">
        <v>14</v>
      </c>
      <c r="AC3" s="15" t="s">
        <v>15</v>
      </c>
    </row>
    <row r="4" spans="1:29" ht="16" x14ac:dyDescent="0.2">
      <c r="B4" s="4" t="s">
        <v>18</v>
      </c>
      <c r="C4" s="4" t="s">
        <v>19</v>
      </c>
      <c r="D4" s="4" t="s">
        <v>20</v>
      </c>
      <c r="E4" s="4" t="s">
        <v>21</v>
      </c>
      <c r="F4" s="4" t="s">
        <v>11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12</v>
      </c>
      <c r="M4" s="4" t="s">
        <v>27</v>
      </c>
      <c r="N4" s="4" t="s">
        <v>14</v>
      </c>
      <c r="O4" s="4" t="s">
        <v>15</v>
      </c>
      <c r="P4" s="4" t="s">
        <v>28</v>
      </c>
      <c r="Q4" s="4" t="s">
        <v>29</v>
      </c>
      <c r="R4" s="4" t="s">
        <v>30</v>
      </c>
      <c r="U4" t="s">
        <v>17</v>
      </c>
      <c r="V4">
        <v>0.52</v>
      </c>
      <c r="W4">
        <v>5.3</v>
      </c>
      <c r="X4">
        <v>38.14</v>
      </c>
      <c r="Y4">
        <v>126</v>
      </c>
      <c r="Z4">
        <v>12</v>
      </c>
      <c r="AA4">
        <v>6.5</v>
      </c>
      <c r="AB4">
        <v>4</v>
      </c>
      <c r="AC4">
        <v>2</v>
      </c>
    </row>
    <row r="5" spans="1:29" x14ac:dyDescent="0.2">
      <c r="A5" t="s">
        <v>31</v>
      </c>
      <c r="B5">
        <v>0</v>
      </c>
      <c r="D5">
        <v>37.590000000000003</v>
      </c>
      <c r="E5">
        <v>36.299999999999997</v>
      </c>
      <c r="F5">
        <v>77</v>
      </c>
      <c r="G5">
        <v>33.299999999999997</v>
      </c>
      <c r="H5">
        <v>31.2</v>
      </c>
      <c r="I5">
        <v>30</v>
      </c>
      <c r="J5">
        <v>30.4</v>
      </c>
      <c r="K5">
        <f>0.3*(G5+H5)+0.2*(I5+J5)</f>
        <v>31.43</v>
      </c>
      <c r="L5">
        <v>6</v>
      </c>
      <c r="M5">
        <v>5</v>
      </c>
      <c r="N5">
        <v>2</v>
      </c>
      <c r="O5">
        <v>1</v>
      </c>
      <c r="P5">
        <v>23</v>
      </c>
      <c r="Q5">
        <v>27</v>
      </c>
    </row>
    <row r="6" spans="1:29" x14ac:dyDescent="0.2">
      <c r="A6" s="30" t="s">
        <v>32</v>
      </c>
      <c r="B6">
        <v>5</v>
      </c>
      <c r="C6">
        <v>0</v>
      </c>
      <c r="D6">
        <v>37.56</v>
      </c>
      <c r="E6">
        <v>36.4</v>
      </c>
      <c r="F6">
        <v>73</v>
      </c>
      <c r="G6">
        <v>35.700000000000003</v>
      </c>
      <c r="H6">
        <v>33.950000000000003</v>
      </c>
      <c r="I6">
        <v>33</v>
      </c>
      <c r="J6">
        <v>33.450000000000003</v>
      </c>
      <c r="K6">
        <f>0.3*(G6+H6)+0.2*(I6+J6)</f>
        <v>34.185000000000002</v>
      </c>
      <c r="L6" s="2"/>
      <c r="M6" s="2"/>
      <c r="N6" s="2"/>
      <c r="O6" s="2"/>
      <c r="P6">
        <v>35.299999999999997</v>
      </c>
      <c r="Q6">
        <v>52.5</v>
      </c>
      <c r="R6">
        <v>29.4</v>
      </c>
    </row>
    <row r="7" spans="1:29" x14ac:dyDescent="0.2">
      <c r="A7" s="30"/>
      <c r="B7">
        <v>10</v>
      </c>
      <c r="C7">
        <v>0</v>
      </c>
      <c r="D7">
        <v>37.5</v>
      </c>
      <c r="E7">
        <v>36.799999999999997</v>
      </c>
      <c r="F7">
        <v>71</v>
      </c>
      <c r="G7">
        <v>35.6</v>
      </c>
      <c r="H7">
        <v>34.6</v>
      </c>
      <c r="I7">
        <v>33.549999999999997</v>
      </c>
      <c r="J7">
        <v>33.950000000000003</v>
      </c>
      <c r="K7">
        <f t="shared" ref="K7:K19" si="0">0.3*(G7+H7)+0.2*(I7+J7)</f>
        <v>34.56</v>
      </c>
      <c r="L7">
        <v>6</v>
      </c>
      <c r="M7">
        <v>5.5</v>
      </c>
      <c r="N7">
        <v>3</v>
      </c>
      <c r="O7">
        <v>1</v>
      </c>
      <c r="P7">
        <v>35.299999999999997</v>
      </c>
      <c r="Q7">
        <v>51.8</v>
      </c>
      <c r="R7">
        <v>29.3</v>
      </c>
    </row>
    <row r="8" spans="1:29" x14ac:dyDescent="0.2">
      <c r="A8" s="30"/>
      <c r="B8">
        <v>15</v>
      </c>
      <c r="C8">
        <v>0</v>
      </c>
      <c r="D8">
        <v>37.46</v>
      </c>
      <c r="E8">
        <v>36.799999999999997</v>
      </c>
      <c r="F8">
        <v>75</v>
      </c>
      <c r="G8">
        <v>35.85</v>
      </c>
      <c r="H8">
        <v>35.1</v>
      </c>
      <c r="I8">
        <v>34</v>
      </c>
      <c r="J8">
        <v>34.35</v>
      </c>
      <c r="K8">
        <f t="shared" si="0"/>
        <v>34.954999999999998</v>
      </c>
      <c r="L8" s="2"/>
      <c r="M8" s="2"/>
      <c r="N8" s="2"/>
      <c r="O8" s="2"/>
      <c r="P8">
        <v>35.299999999999997</v>
      </c>
      <c r="Q8">
        <v>52.7</v>
      </c>
      <c r="R8">
        <v>29.3</v>
      </c>
    </row>
    <row r="9" spans="1:29" x14ac:dyDescent="0.2">
      <c r="A9" s="30"/>
      <c r="B9">
        <v>20</v>
      </c>
      <c r="C9">
        <v>0</v>
      </c>
      <c r="D9">
        <v>37.4</v>
      </c>
      <c r="E9">
        <v>36.9</v>
      </c>
      <c r="F9">
        <v>72</v>
      </c>
      <c r="G9">
        <v>35.9</v>
      </c>
      <c r="H9">
        <v>35.299999999999997</v>
      </c>
      <c r="I9">
        <v>34</v>
      </c>
      <c r="J9">
        <v>34.65</v>
      </c>
      <c r="K9">
        <f t="shared" si="0"/>
        <v>35.089999999999996</v>
      </c>
      <c r="L9">
        <v>6</v>
      </c>
      <c r="M9">
        <v>5.5</v>
      </c>
      <c r="N9">
        <v>3</v>
      </c>
      <c r="O9">
        <v>1</v>
      </c>
      <c r="P9">
        <v>35.200000000000003</v>
      </c>
      <c r="Q9">
        <v>52.3</v>
      </c>
      <c r="R9">
        <v>29.3</v>
      </c>
    </row>
    <row r="10" spans="1:29" x14ac:dyDescent="0.2">
      <c r="A10" s="30"/>
      <c r="B10">
        <v>25</v>
      </c>
      <c r="C10">
        <v>0</v>
      </c>
      <c r="D10">
        <v>37.43</v>
      </c>
      <c r="E10">
        <v>36.9</v>
      </c>
      <c r="F10">
        <v>73</v>
      </c>
      <c r="G10">
        <v>36</v>
      </c>
      <c r="H10">
        <v>35.4</v>
      </c>
      <c r="I10">
        <v>34.35</v>
      </c>
      <c r="J10">
        <v>34.6</v>
      </c>
      <c r="K10">
        <f t="shared" si="0"/>
        <v>35.21</v>
      </c>
      <c r="L10" s="2"/>
      <c r="M10" s="2"/>
      <c r="N10" s="2"/>
      <c r="O10" s="2"/>
      <c r="P10">
        <v>35.200000000000003</v>
      </c>
      <c r="Q10">
        <v>52.8</v>
      </c>
      <c r="R10">
        <v>29.4</v>
      </c>
    </row>
    <row r="11" spans="1:29" x14ac:dyDescent="0.2">
      <c r="A11" s="30"/>
      <c r="B11">
        <v>30</v>
      </c>
      <c r="C11">
        <v>0</v>
      </c>
      <c r="D11">
        <v>37.42</v>
      </c>
      <c r="E11">
        <v>36.799999999999997</v>
      </c>
      <c r="F11">
        <v>75</v>
      </c>
      <c r="G11">
        <v>35.85</v>
      </c>
      <c r="H11">
        <v>35.4</v>
      </c>
      <c r="I11">
        <v>34</v>
      </c>
      <c r="J11">
        <v>35</v>
      </c>
      <c r="K11">
        <f t="shared" si="0"/>
        <v>35.174999999999997</v>
      </c>
      <c r="L11">
        <v>6</v>
      </c>
      <c r="M11">
        <v>5.5</v>
      </c>
      <c r="N11">
        <v>3</v>
      </c>
      <c r="O11">
        <v>1</v>
      </c>
      <c r="P11">
        <v>35.1</v>
      </c>
      <c r="Q11">
        <v>50.2</v>
      </c>
      <c r="R11">
        <v>29</v>
      </c>
    </row>
    <row r="12" spans="1:29" x14ac:dyDescent="0.2">
      <c r="A12" s="6" t="s">
        <v>33</v>
      </c>
      <c r="D12">
        <v>37.4</v>
      </c>
      <c r="E12">
        <v>36.9</v>
      </c>
      <c r="F12">
        <v>80</v>
      </c>
      <c r="G12">
        <v>36.15</v>
      </c>
      <c r="H12">
        <v>35.700000000000003</v>
      </c>
      <c r="I12">
        <v>34.549999999999997</v>
      </c>
      <c r="J12">
        <v>35.049999999999997</v>
      </c>
      <c r="K12">
        <f t="shared" si="0"/>
        <v>35.474999999999994</v>
      </c>
      <c r="L12">
        <v>6</v>
      </c>
      <c r="M12">
        <v>6</v>
      </c>
      <c r="N12">
        <v>3</v>
      </c>
      <c r="O12">
        <v>2</v>
      </c>
      <c r="P12">
        <v>35.4</v>
      </c>
      <c r="Q12">
        <v>52.8</v>
      </c>
      <c r="R12">
        <v>29.6</v>
      </c>
    </row>
    <row r="13" spans="1:29" x14ac:dyDescent="0.2">
      <c r="A13" s="30" t="s">
        <v>34</v>
      </c>
      <c r="B13">
        <v>5</v>
      </c>
      <c r="C13">
        <v>60</v>
      </c>
      <c r="D13">
        <v>37.39</v>
      </c>
      <c r="E13">
        <v>36.9</v>
      </c>
      <c r="F13">
        <v>116</v>
      </c>
      <c r="G13">
        <v>35.950000000000003</v>
      </c>
      <c r="H13">
        <v>35.65</v>
      </c>
      <c r="I13">
        <v>34.75</v>
      </c>
      <c r="J13">
        <v>35.1</v>
      </c>
      <c r="K13">
        <f t="shared" si="0"/>
        <v>35.449999999999996</v>
      </c>
      <c r="L13" s="2"/>
      <c r="M13" s="2"/>
      <c r="N13" s="2"/>
      <c r="O13" s="2"/>
      <c r="P13">
        <v>35.200000000000003</v>
      </c>
      <c r="Q13">
        <v>52.5</v>
      </c>
      <c r="R13">
        <v>29.5</v>
      </c>
    </row>
    <row r="14" spans="1:29" x14ac:dyDescent="0.2">
      <c r="A14" s="30"/>
      <c r="B14">
        <v>10</v>
      </c>
      <c r="C14">
        <v>60</v>
      </c>
      <c r="D14">
        <v>37.44</v>
      </c>
      <c r="E14">
        <v>37.1</v>
      </c>
      <c r="F14">
        <v>131</v>
      </c>
      <c r="G14">
        <v>36.1</v>
      </c>
      <c r="H14">
        <v>35.700000000000003</v>
      </c>
      <c r="I14">
        <v>35.1</v>
      </c>
      <c r="J14">
        <v>35.200000000000003</v>
      </c>
      <c r="K14">
        <f t="shared" si="0"/>
        <v>35.600000000000009</v>
      </c>
      <c r="L14">
        <v>13</v>
      </c>
      <c r="M14">
        <v>6</v>
      </c>
      <c r="N14">
        <v>4</v>
      </c>
      <c r="O14">
        <v>2</v>
      </c>
      <c r="P14">
        <v>35.4</v>
      </c>
      <c r="Q14">
        <v>53</v>
      </c>
      <c r="R14">
        <v>29.7</v>
      </c>
    </row>
    <row r="15" spans="1:29" x14ac:dyDescent="0.2">
      <c r="A15" s="30"/>
      <c r="B15">
        <v>15</v>
      </c>
      <c r="C15">
        <v>60</v>
      </c>
      <c r="D15">
        <v>37.54</v>
      </c>
      <c r="E15">
        <v>37.200000000000003</v>
      </c>
      <c r="F15">
        <v>132</v>
      </c>
      <c r="G15">
        <v>36.299999999999997</v>
      </c>
      <c r="H15">
        <v>35.65</v>
      </c>
      <c r="I15">
        <v>35.200000000000003</v>
      </c>
      <c r="J15">
        <v>35.299999999999997</v>
      </c>
      <c r="K15">
        <f t="shared" si="0"/>
        <v>35.685000000000002</v>
      </c>
      <c r="L15" s="2"/>
      <c r="M15" s="2"/>
      <c r="N15" s="2"/>
      <c r="O15" s="2"/>
      <c r="P15">
        <v>35.6</v>
      </c>
      <c r="Q15">
        <v>53</v>
      </c>
      <c r="R15">
        <v>29.8</v>
      </c>
    </row>
    <row r="16" spans="1:29" x14ac:dyDescent="0.2">
      <c r="A16" s="30"/>
      <c r="B16">
        <v>20</v>
      </c>
      <c r="C16">
        <v>60</v>
      </c>
      <c r="D16">
        <v>37.659999999999997</v>
      </c>
      <c r="E16">
        <v>37.200000000000003</v>
      </c>
      <c r="F16">
        <v>123</v>
      </c>
      <c r="G16">
        <v>36.25</v>
      </c>
      <c r="H16">
        <v>35.6</v>
      </c>
      <c r="I16">
        <v>35.25</v>
      </c>
      <c r="J16">
        <v>35.25</v>
      </c>
      <c r="K16">
        <f t="shared" si="0"/>
        <v>35.655000000000001</v>
      </c>
      <c r="L16">
        <v>15</v>
      </c>
      <c r="M16">
        <v>6.5</v>
      </c>
      <c r="N16">
        <v>4</v>
      </c>
      <c r="O16">
        <v>2</v>
      </c>
      <c r="P16">
        <v>35.700000000000003</v>
      </c>
      <c r="Q16">
        <v>52.6</v>
      </c>
      <c r="R16">
        <v>29.8</v>
      </c>
      <c r="S16" t="s">
        <v>35</v>
      </c>
      <c r="T16">
        <f>R6:R18</f>
        <v>29.8</v>
      </c>
    </row>
    <row r="17" spans="1:29" x14ac:dyDescent="0.2">
      <c r="A17" s="30"/>
      <c r="B17">
        <v>25</v>
      </c>
      <c r="C17">
        <v>60</v>
      </c>
      <c r="D17">
        <v>37.78</v>
      </c>
      <c r="E17">
        <v>37.299999999999997</v>
      </c>
      <c r="F17">
        <v>130</v>
      </c>
      <c r="G17">
        <v>35.5</v>
      </c>
      <c r="H17">
        <v>35.4</v>
      </c>
      <c r="I17">
        <v>35.200000000000003</v>
      </c>
      <c r="J17">
        <v>35.1</v>
      </c>
      <c r="K17">
        <f t="shared" si="0"/>
        <v>35.33</v>
      </c>
      <c r="L17" s="2"/>
      <c r="M17" s="2"/>
      <c r="N17" s="2"/>
      <c r="O17" s="2"/>
      <c r="P17">
        <v>35.6</v>
      </c>
      <c r="Q17">
        <v>52.4</v>
      </c>
      <c r="R17">
        <v>29.7</v>
      </c>
      <c r="S17" t="s">
        <v>36</v>
      </c>
      <c r="T17">
        <f>AVERAGE(Q6:Q18)</f>
        <v>52.407692307692315</v>
      </c>
    </row>
    <row r="18" spans="1:29" x14ac:dyDescent="0.2">
      <c r="A18" s="30"/>
      <c r="B18">
        <v>30</v>
      </c>
      <c r="C18">
        <v>60</v>
      </c>
      <c r="D18">
        <v>37.880000000000003</v>
      </c>
      <c r="E18">
        <v>37.4</v>
      </c>
      <c r="F18">
        <v>132</v>
      </c>
      <c r="G18">
        <v>35.700000000000003</v>
      </c>
      <c r="H18">
        <v>35.4</v>
      </c>
      <c r="I18">
        <v>35.35</v>
      </c>
      <c r="J18">
        <v>35.200000000000003</v>
      </c>
      <c r="K18">
        <f t="shared" si="0"/>
        <v>35.44</v>
      </c>
      <c r="L18">
        <v>16</v>
      </c>
      <c r="M18">
        <v>6.5</v>
      </c>
      <c r="N18">
        <v>4</v>
      </c>
      <c r="O18">
        <v>2</v>
      </c>
      <c r="P18">
        <v>35.6</v>
      </c>
      <c r="Q18">
        <v>52.7</v>
      </c>
      <c r="R18">
        <v>29.8</v>
      </c>
      <c r="S18" t="s">
        <v>37</v>
      </c>
      <c r="T18">
        <f>AVERAGE(P6:P18)</f>
        <v>35.376923076923077</v>
      </c>
    </row>
    <row r="19" spans="1:29" x14ac:dyDescent="0.2">
      <c r="A19" s="19"/>
      <c r="D19">
        <v>38.1</v>
      </c>
      <c r="E19">
        <v>36.6</v>
      </c>
      <c r="F19">
        <v>81</v>
      </c>
      <c r="G19">
        <v>32.35</v>
      </c>
      <c r="H19">
        <v>32</v>
      </c>
      <c r="I19">
        <v>32.65</v>
      </c>
      <c r="J19">
        <v>32.1</v>
      </c>
      <c r="K19">
        <f t="shared" si="0"/>
        <v>32.254999999999995</v>
      </c>
      <c r="L19">
        <v>7</v>
      </c>
      <c r="M19">
        <v>3</v>
      </c>
      <c r="N19">
        <v>2</v>
      </c>
      <c r="O19">
        <v>2</v>
      </c>
      <c r="P19">
        <v>23.6</v>
      </c>
      <c r="Q19">
        <v>32</v>
      </c>
    </row>
    <row r="20" spans="1:29" s="10" customFormat="1" x14ac:dyDescent="0.2">
      <c r="A20" s="9"/>
    </row>
    <row r="22" spans="1:29" ht="16" x14ac:dyDescent="0.2">
      <c r="B22" s="7" t="s">
        <v>0</v>
      </c>
      <c r="C22" s="5">
        <v>46.06</v>
      </c>
      <c r="D22" s="7" t="s">
        <v>1</v>
      </c>
      <c r="E22" s="5">
        <v>45.87</v>
      </c>
      <c r="F22" s="7" t="s">
        <v>2</v>
      </c>
      <c r="G22" s="5">
        <v>0.38</v>
      </c>
      <c r="H22" s="7" t="s">
        <v>3</v>
      </c>
      <c r="I22" s="5">
        <v>0.55000000000000004</v>
      </c>
      <c r="J22" s="5"/>
      <c r="K22" s="5"/>
      <c r="L22" s="5"/>
      <c r="M22" s="7" t="s">
        <v>4</v>
      </c>
      <c r="N22" s="5">
        <v>759.81</v>
      </c>
    </row>
    <row r="23" spans="1:29" ht="16" x14ac:dyDescent="0.2">
      <c r="B23" s="5"/>
      <c r="C23" t="s">
        <v>86</v>
      </c>
      <c r="D23" s="5"/>
      <c r="E23" s="5"/>
      <c r="F23" s="7" t="s">
        <v>6</v>
      </c>
      <c r="G23" s="5">
        <v>0.36</v>
      </c>
      <c r="H23" s="7" t="s">
        <v>7</v>
      </c>
      <c r="I23" s="5">
        <v>0.96</v>
      </c>
      <c r="J23" s="5"/>
      <c r="K23" s="5"/>
      <c r="L23" s="5"/>
      <c r="M23" s="5"/>
      <c r="N23" s="5"/>
      <c r="U23" s="15"/>
      <c r="V23" s="15" t="s">
        <v>8</v>
      </c>
      <c r="W23" s="15" t="s">
        <v>9</v>
      </c>
      <c r="X23" s="15" t="s">
        <v>10</v>
      </c>
      <c r="Y23" s="15" t="s">
        <v>11</v>
      </c>
      <c r="Z23" s="15" t="s">
        <v>12</v>
      </c>
      <c r="AA23" s="15" t="s">
        <v>13</v>
      </c>
      <c r="AB23" s="15" t="s">
        <v>14</v>
      </c>
      <c r="AC23" s="15" t="s">
        <v>15</v>
      </c>
    </row>
    <row r="24" spans="1:29" x14ac:dyDescent="0.2">
      <c r="B24" s="1" t="s">
        <v>39</v>
      </c>
      <c r="U24" t="s">
        <v>17</v>
      </c>
      <c r="V24">
        <v>0.55000000000000004</v>
      </c>
      <c r="W24">
        <v>5.6</v>
      </c>
      <c r="X24">
        <v>37.53</v>
      </c>
      <c r="Y24">
        <v>115</v>
      </c>
      <c r="Z24">
        <v>11</v>
      </c>
      <c r="AA24">
        <v>5</v>
      </c>
      <c r="AB24">
        <v>3</v>
      </c>
      <c r="AC24">
        <v>1</v>
      </c>
    </row>
    <row r="25" spans="1:29" ht="16" x14ac:dyDescent="0.2">
      <c r="B25" s="4" t="s">
        <v>18</v>
      </c>
      <c r="C25" s="4" t="s">
        <v>19</v>
      </c>
      <c r="D25" s="4" t="s">
        <v>20</v>
      </c>
      <c r="E25" s="4" t="s">
        <v>21</v>
      </c>
      <c r="F25" s="4" t="s">
        <v>11</v>
      </c>
      <c r="G25" s="4" t="s">
        <v>22</v>
      </c>
      <c r="H25" s="4" t="s">
        <v>23</v>
      </c>
      <c r="I25" s="4" t="s">
        <v>24</v>
      </c>
      <c r="J25" s="4" t="s">
        <v>25</v>
      </c>
      <c r="K25" s="4" t="s">
        <v>26</v>
      </c>
      <c r="L25" s="4" t="s">
        <v>12</v>
      </c>
      <c r="M25" s="4" t="s">
        <v>27</v>
      </c>
      <c r="N25" s="4" t="s">
        <v>14</v>
      </c>
      <c r="O25" s="4" t="s">
        <v>15</v>
      </c>
      <c r="P25" s="4" t="s">
        <v>28</v>
      </c>
      <c r="Q25" s="4" t="s">
        <v>29</v>
      </c>
      <c r="R25" s="4" t="s">
        <v>30</v>
      </c>
    </row>
    <row r="26" spans="1:29" x14ac:dyDescent="0.2">
      <c r="A26" t="s">
        <v>31</v>
      </c>
      <c r="B26">
        <v>0</v>
      </c>
      <c r="D26">
        <v>37.36</v>
      </c>
      <c r="E26">
        <v>35.799999999999997</v>
      </c>
      <c r="F26">
        <v>76</v>
      </c>
      <c r="G26">
        <v>34.15</v>
      </c>
      <c r="H26">
        <v>31.1</v>
      </c>
      <c r="I26">
        <v>29.9</v>
      </c>
      <c r="J26">
        <v>30.25</v>
      </c>
      <c r="K26">
        <f>0.3*(G26+H26)+0.2*(I26+J26)</f>
        <v>31.605</v>
      </c>
      <c r="L26">
        <v>6</v>
      </c>
      <c r="M26">
        <v>4</v>
      </c>
      <c r="N26">
        <v>2</v>
      </c>
      <c r="O26">
        <v>1</v>
      </c>
      <c r="P26">
        <v>23.2</v>
      </c>
      <c r="Q26">
        <v>26</v>
      </c>
    </row>
    <row r="27" spans="1:29" x14ac:dyDescent="0.2">
      <c r="A27" s="30" t="s">
        <v>32</v>
      </c>
      <c r="B27">
        <v>5</v>
      </c>
      <c r="C27">
        <v>0</v>
      </c>
      <c r="D27">
        <v>37.340000000000003</v>
      </c>
      <c r="E27">
        <v>37</v>
      </c>
      <c r="F27">
        <v>79</v>
      </c>
      <c r="G27">
        <v>35.950000000000003</v>
      </c>
      <c r="H27">
        <v>33.25</v>
      </c>
      <c r="I27">
        <v>32.5</v>
      </c>
      <c r="J27">
        <v>32.75</v>
      </c>
      <c r="K27">
        <f>0.3*(G27+H27)+0.2*(I27+J27)</f>
        <v>33.81</v>
      </c>
      <c r="L27" s="2"/>
      <c r="M27" s="2"/>
      <c r="N27" s="2"/>
      <c r="O27" s="2"/>
      <c r="P27">
        <v>34.9</v>
      </c>
      <c r="Q27">
        <v>48.9</v>
      </c>
      <c r="R27">
        <v>28.6</v>
      </c>
    </row>
    <row r="28" spans="1:29" x14ac:dyDescent="0.2">
      <c r="A28" s="30"/>
      <c r="B28">
        <v>10</v>
      </c>
      <c r="C28">
        <v>0</v>
      </c>
      <c r="D28">
        <v>37.31</v>
      </c>
      <c r="E28">
        <v>36.9</v>
      </c>
      <c r="F28">
        <v>82</v>
      </c>
      <c r="G28">
        <v>36.299999999999997</v>
      </c>
      <c r="H28">
        <v>34.15</v>
      </c>
      <c r="I28">
        <v>33.700000000000003</v>
      </c>
      <c r="J28">
        <v>33.299999999999997</v>
      </c>
      <c r="K28">
        <f t="shared" ref="K28:K40" si="1">0.3*(G28+H28)+0.2*(I28+J28)</f>
        <v>34.534999999999997</v>
      </c>
      <c r="L28">
        <v>6</v>
      </c>
      <c r="M28">
        <v>5</v>
      </c>
      <c r="N28">
        <v>2</v>
      </c>
      <c r="O28">
        <v>1</v>
      </c>
      <c r="P28">
        <v>34.9</v>
      </c>
      <c r="Q28">
        <v>50.8</v>
      </c>
      <c r="R28">
        <v>28.9</v>
      </c>
    </row>
    <row r="29" spans="1:29" x14ac:dyDescent="0.2">
      <c r="A29" s="30"/>
      <c r="B29">
        <v>15</v>
      </c>
      <c r="C29">
        <v>0</v>
      </c>
      <c r="D29">
        <v>37.29</v>
      </c>
      <c r="E29">
        <v>36.9</v>
      </c>
      <c r="F29">
        <v>72</v>
      </c>
      <c r="G29">
        <v>36.299999999999997</v>
      </c>
      <c r="H29">
        <v>34.65</v>
      </c>
      <c r="I29">
        <v>34.200000000000003</v>
      </c>
      <c r="J29">
        <v>33.549999999999997</v>
      </c>
      <c r="K29">
        <f t="shared" si="1"/>
        <v>34.834999999999994</v>
      </c>
      <c r="L29" s="2"/>
      <c r="M29" s="2"/>
      <c r="N29" s="2"/>
      <c r="O29" s="2"/>
      <c r="P29">
        <v>35.1</v>
      </c>
      <c r="Q29">
        <v>52.1</v>
      </c>
      <c r="R29">
        <v>29.3</v>
      </c>
      <c r="U29" s="3" t="s">
        <v>41</v>
      </c>
      <c r="V29" s="3" t="s">
        <v>42</v>
      </c>
    </row>
    <row r="30" spans="1:29" x14ac:dyDescent="0.2">
      <c r="A30" s="30"/>
      <c r="B30">
        <v>20</v>
      </c>
      <c r="C30">
        <v>0</v>
      </c>
      <c r="D30">
        <v>37.19</v>
      </c>
      <c r="E30">
        <v>36.9</v>
      </c>
      <c r="F30">
        <v>70</v>
      </c>
      <c r="G30">
        <v>36.25</v>
      </c>
      <c r="H30">
        <v>34.9</v>
      </c>
      <c r="I30">
        <v>34.5</v>
      </c>
      <c r="J30">
        <v>33.65</v>
      </c>
      <c r="K30">
        <f t="shared" si="1"/>
        <v>34.975000000000009</v>
      </c>
      <c r="L30">
        <v>6</v>
      </c>
      <c r="M30">
        <v>5</v>
      </c>
      <c r="N30">
        <v>2</v>
      </c>
      <c r="O30">
        <v>1</v>
      </c>
      <c r="P30">
        <v>35.200000000000003</v>
      </c>
      <c r="Q30">
        <v>52.1</v>
      </c>
      <c r="R30">
        <v>29.3</v>
      </c>
      <c r="U30">
        <v>10</v>
      </c>
      <c r="V30">
        <v>2</v>
      </c>
    </row>
    <row r="31" spans="1:29" x14ac:dyDescent="0.2">
      <c r="A31" s="30"/>
      <c r="B31">
        <v>25</v>
      </c>
      <c r="C31">
        <v>0</v>
      </c>
      <c r="D31">
        <v>37.14</v>
      </c>
      <c r="E31">
        <v>36.6</v>
      </c>
      <c r="F31">
        <v>65</v>
      </c>
      <c r="G31">
        <v>36.1</v>
      </c>
      <c r="H31">
        <v>34.950000000000003</v>
      </c>
      <c r="I31">
        <v>34.5</v>
      </c>
      <c r="J31">
        <v>33.549999999999997</v>
      </c>
      <c r="K31">
        <f t="shared" si="1"/>
        <v>34.924999999999997</v>
      </c>
      <c r="L31" s="2"/>
      <c r="M31" s="2"/>
      <c r="N31" s="2"/>
      <c r="O31" s="2"/>
      <c r="P31">
        <v>35.200000000000003</v>
      </c>
      <c r="Q31">
        <v>50.7</v>
      </c>
      <c r="R31">
        <v>29.2</v>
      </c>
      <c r="U31">
        <v>20</v>
      </c>
      <c r="V31">
        <v>3</v>
      </c>
    </row>
    <row r="32" spans="1:29" x14ac:dyDescent="0.2">
      <c r="A32" s="30"/>
      <c r="B32">
        <v>30</v>
      </c>
      <c r="C32">
        <v>0</v>
      </c>
      <c r="D32">
        <v>37.049999999999997</v>
      </c>
      <c r="E32">
        <v>36.5</v>
      </c>
      <c r="F32">
        <v>65</v>
      </c>
      <c r="G32">
        <v>36.1</v>
      </c>
      <c r="H32">
        <v>35.049999999999997</v>
      </c>
      <c r="I32">
        <v>34.799999999999997</v>
      </c>
      <c r="J32">
        <v>33.65</v>
      </c>
      <c r="K32">
        <f t="shared" si="1"/>
        <v>35.034999999999997</v>
      </c>
      <c r="L32">
        <v>6</v>
      </c>
      <c r="M32">
        <v>5</v>
      </c>
      <c r="N32">
        <v>2</v>
      </c>
      <c r="O32">
        <v>1</v>
      </c>
      <c r="P32">
        <v>35.4</v>
      </c>
      <c r="Q32">
        <v>51.2</v>
      </c>
      <c r="R32">
        <v>29.4</v>
      </c>
      <c r="U32">
        <v>30</v>
      </c>
      <c r="V32">
        <v>4</v>
      </c>
    </row>
    <row r="33" spans="1:29" x14ac:dyDescent="0.2">
      <c r="A33" s="6" t="s">
        <v>33</v>
      </c>
      <c r="D33">
        <v>36.79</v>
      </c>
      <c r="E33">
        <v>36.299999999999997</v>
      </c>
      <c r="F33">
        <v>71</v>
      </c>
      <c r="G33">
        <v>36.049999999999997</v>
      </c>
      <c r="H33">
        <v>35.4</v>
      </c>
      <c r="I33">
        <v>35.15</v>
      </c>
      <c r="J33">
        <v>34.25</v>
      </c>
      <c r="K33">
        <f t="shared" si="1"/>
        <v>35.314999999999998</v>
      </c>
      <c r="L33">
        <v>6</v>
      </c>
      <c r="M33">
        <v>5</v>
      </c>
      <c r="N33">
        <v>2</v>
      </c>
      <c r="O33">
        <v>1</v>
      </c>
      <c r="P33">
        <v>36.299999999999997</v>
      </c>
      <c r="Q33">
        <v>50.8</v>
      </c>
      <c r="R33">
        <v>30.2</v>
      </c>
      <c r="U33">
        <v>40</v>
      </c>
      <c r="V33">
        <v>4</v>
      </c>
    </row>
    <row r="34" spans="1:29" x14ac:dyDescent="0.2">
      <c r="A34" s="30" t="s">
        <v>34</v>
      </c>
      <c r="B34">
        <v>5</v>
      </c>
      <c r="C34">
        <v>60</v>
      </c>
      <c r="D34">
        <v>36.65</v>
      </c>
      <c r="E34">
        <v>36.6</v>
      </c>
      <c r="F34">
        <v>105</v>
      </c>
      <c r="G34">
        <v>36.049999999999997</v>
      </c>
      <c r="H34">
        <v>35.6</v>
      </c>
      <c r="I34">
        <v>35.5</v>
      </c>
      <c r="J34">
        <v>34.799999999999997</v>
      </c>
      <c r="K34">
        <f t="shared" si="1"/>
        <v>35.555</v>
      </c>
      <c r="L34" s="2"/>
      <c r="M34" s="2"/>
      <c r="N34" s="2"/>
      <c r="O34" s="2"/>
      <c r="P34">
        <v>36.200000000000003</v>
      </c>
      <c r="Q34">
        <v>48.7</v>
      </c>
      <c r="R34">
        <v>29.6</v>
      </c>
      <c r="U34">
        <v>50</v>
      </c>
      <c r="V34">
        <v>4</v>
      </c>
    </row>
    <row r="35" spans="1:29" x14ac:dyDescent="0.2">
      <c r="A35" s="30"/>
      <c r="B35">
        <v>10</v>
      </c>
      <c r="C35">
        <v>60</v>
      </c>
      <c r="D35">
        <v>36.69</v>
      </c>
      <c r="E35">
        <v>36.700000000000003</v>
      </c>
      <c r="F35">
        <v>108</v>
      </c>
      <c r="G35">
        <v>36.450000000000003</v>
      </c>
      <c r="H35">
        <v>35.700000000000003</v>
      </c>
      <c r="I35">
        <v>35.75</v>
      </c>
      <c r="J35">
        <v>35.200000000000003</v>
      </c>
      <c r="K35">
        <f t="shared" si="1"/>
        <v>35.835000000000001</v>
      </c>
      <c r="L35">
        <v>13</v>
      </c>
      <c r="M35">
        <v>6</v>
      </c>
      <c r="N35">
        <v>4</v>
      </c>
      <c r="O35">
        <v>2</v>
      </c>
      <c r="P35">
        <v>36.1</v>
      </c>
      <c r="Q35">
        <v>49.5</v>
      </c>
      <c r="R35">
        <v>29.7</v>
      </c>
      <c r="U35">
        <v>60</v>
      </c>
      <c r="V35">
        <v>5</v>
      </c>
    </row>
    <row r="36" spans="1:29" x14ac:dyDescent="0.2">
      <c r="A36" s="30"/>
      <c r="B36">
        <v>15</v>
      </c>
      <c r="C36">
        <v>60</v>
      </c>
      <c r="D36">
        <v>36.79</v>
      </c>
      <c r="E36">
        <v>36.799999999999997</v>
      </c>
      <c r="F36">
        <v>103</v>
      </c>
      <c r="G36">
        <v>36.450000000000003</v>
      </c>
      <c r="H36">
        <v>35.5</v>
      </c>
      <c r="I36">
        <v>36</v>
      </c>
      <c r="J36">
        <v>35.450000000000003</v>
      </c>
      <c r="K36">
        <f t="shared" si="1"/>
        <v>35.875</v>
      </c>
      <c r="L36" s="2"/>
      <c r="M36" s="2"/>
      <c r="N36" s="2"/>
      <c r="O36" s="2"/>
      <c r="P36">
        <v>36.1</v>
      </c>
      <c r="Q36">
        <v>49.8</v>
      </c>
      <c r="R36">
        <v>29.7</v>
      </c>
      <c r="U36" t="s">
        <v>43</v>
      </c>
      <c r="V36">
        <f>AVERAGE(V30:V35)</f>
        <v>3.6666666666666665</v>
      </c>
    </row>
    <row r="37" spans="1:29" x14ac:dyDescent="0.2">
      <c r="A37" s="30"/>
      <c r="B37">
        <v>20</v>
      </c>
      <c r="C37">
        <v>60</v>
      </c>
      <c r="D37">
        <v>36.94</v>
      </c>
      <c r="E37">
        <v>37</v>
      </c>
      <c r="F37">
        <v>107</v>
      </c>
      <c r="G37">
        <v>36.5</v>
      </c>
      <c r="H37">
        <v>35.6</v>
      </c>
      <c r="I37">
        <v>36.200000000000003</v>
      </c>
      <c r="J37">
        <v>35.6</v>
      </c>
      <c r="K37">
        <f t="shared" si="1"/>
        <v>35.99</v>
      </c>
      <c r="L37">
        <v>13</v>
      </c>
      <c r="M37">
        <v>6</v>
      </c>
      <c r="N37">
        <v>4</v>
      </c>
      <c r="O37">
        <v>1</v>
      </c>
      <c r="P37">
        <v>36.1</v>
      </c>
      <c r="Q37">
        <v>50.7</v>
      </c>
      <c r="R37">
        <v>29.9</v>
      </c>
      <c r="S37" t="s">
        <v>35</v>
      </c>
      <c r="T37">
        <f>R27:R39</f>
        <v>29.9</v>
      </c>
    </row>
    <row r="38" spans="1:29" x14ac:dyDescent="0.2">
      <c r="A38" s="30"/>
      <c r="B38">
        <v>25</v>
      </c>
      <c r="C38">
        <v>60</v>
      </c>
      <c r="D38">
        <v>37.08</v>
      </c>
      <c r="E38">
        <v>37.1</v>
      </c>
      <c r="F38">
        <v>108</v>
      </c>
      <c r="G38">
        <v>36.4</v>
      </c>
      <c r="H38">
        <v>35.26</v>
      </c>
      <c r="I38">
        <v>36.1</v>
      </c>
      <c r="J38">
        <v>35.6</v>
      </c>
      <c r="K38">
        <f t="shared" si="1"/>
        <v>35.838000000000001</v>
      </c>
      <c r="L38" s="2"/>
      <c r="M38" s="2"/>
      <c r="N38" s="2"/>
      <c r="O38" s="2"/>
      <c r="P38">
        <v>36.1</v>
      </c>
      <c r="Q38">
        <v>50</v>
      </c>
      <c r="R38">
        <v>29.9</v>
      </c>
      <c r="S38" t="s">
        <v>36</v>
      </c>
      <c r="T38">
        <f>AVERAGE(Q27:Q39)</f>
        <v>50.484615384615381</v>
      </c>
    </row>
    <row r="39" spans="1:29" x14ac:dyDescent="0.2">
      <c r="A39" s="30"/>
      <c r="B39">
        <v>30</v>
      </c>
      <c r="C39">
        <v>60</v>
      </c>
      <c r="D39">
        <v>37.22</v>
      </c>
      <c r="E39">
        <v>37.200000000000003</v>
      </c>
      <c r="F39">
        <v>109</v>
      </c>
      <c r="G39">
        <v>36.299999999999997</v>
      </c>
      <c r="H39">
        <v>35.25</v>
      </c>
      <c r="I39">
        <v>36.25</v>
      </c>
      <c r="J39">
        <v>35.6</v>
      </c>
      <c r="K39">
        <f t="shared" si="1"/>
        <v>35.835000000000001</v>
      </c>
      <c r="L39">
        <v>15</v>
      </c>
      <c r="M39">
        <v>6.5</v>
      </c>
      <c r="N39">
        <v>5</v>
      </c>
      <c r="O39">
        <v>1</v>
      </c>
      <c r="P39">
        <v>36.299999999999997</v>
      </c>
      <c r="Q39">
        <v>51</v>
      </c>
      <c r="R39">
        <v>30.1</v>
      </c>
      <c r="S39" t="s">
        <v>37</v>
      </c>
      <c r="T39">
        <f>AVERAGE(P27:P39)</f>
        <v>35.684615384615391</v>
      </c>
    </row>
    <row r="40" spans="1:29" x14ac:dyDescent="0.2">
      <c r="A40" s="19"/>
      <c r="D40">
        <v>37.549999999999997</v>
      </c>
      <c r="E40">
        <v>36.4</v>
      </c>
      <c r="F40">
        <v>71</v>
      </c>
      <c r="G40">
        <v>32.65</v>
      </c>
      <c r="H40">
        <v>32.65</v>
      </c>
      <c r="I40">
        <v>33.450000000000003</v>
      </c>
      <c r="J40">
        <v>33.450000000000003</v>
      </c>
      <c r="K40">
        <f t="shared" si="1"/>
        <v>32.97</v>
      </c>
      <c r="L40">
        <v>6</v>
      </c>
      <c r="M40">
        <v>3</v>
      </c>
      <c r="N40">
        <v>1</v>
      </c>
      <c r="O40">
        <v>1</v>
      </c>
    </row>
    <row r="41" spans="1:29" s="10" customFormat="1" x14ac:dyDescent="0.2">
      <c r="A41" s="11"/>
    </row>
    <row r="43" spans="1:29" ht="16" x14ac:dyDescent="0.2">
      <c r="B43" s="7" t="s">
        <v>0</v>
      </c>
      <c r="C43" s="5">
        <v>46.88</v>
      </c>
      <c r="D43" s="7" t="s">
        <v>1</v>
      </c>
      <c r="E43" s="5">
        <v>46.4</v>
      </c>
      <c r="F43" s="7" t="s">
        <v>2</v>
      </c>
      <c r="G43" s="5"/>
      <c r="H43" s="7" t="s">
        <v>3</v>
      </c>
      <c r="I43" s="5"/>
      <c r="J43" s="5"/>
      <c r="K43" s="5"/>
      <c r="L43" s="5"/>
      <c r="M43" s="8" t="s">
        <v>4</v>
      </c>
      <c r="N43" s="5">
        <v>756.81</v>
      </c>
    </row>
    <row r="44" spans="1:29" ht="16" x14ac:dyDescent="0.2">
      <c r="B44" s="5"/>
      <c r="C44" s="5"/>
      <c r="D44" s="5"/>
      <c r="E44" s="5"/>
      <c r="F44" s="7" t="s">
        <v>6</v>
      </c>
      <c r="G44" s="5"/>
      <c r="H44" s="7" t="s">
        <v>7</v>
      </c>
      <c r="I44" s="5"/>
      <c r="J44" s="5"/>
      <c r="K44" s="5"/>
      <c r="L44" s="5"/>
      <c r="M44" s="5"/>
      <c r="N44" s="5"/>
      <c r="U44" s="15"/>
      <c r="V44" s="15" t="s">
        <v>8</v>
      </c>
      <c r="W44" s="15" t="s">
        <v>9</v>
      </c>
      <c r="X44" s="15" t="s">
        <v>10</v>
      </c>
      <c r="Y44" s="15" t="s">
        <v>11</v>
      </c>
      <c r="Z44" s="15" t="s">
        <v>12</v>
      </c>
      <c r="AA44" s="15" t="s">
        <v>13</v>
      </c>
      <c r="AB44" s="15" t="s">
        <v>14</v>
      </c>
      <c r="AC44" s="15" t="s">
        <v>15</v>
      </c>
    </row>
    <row r="45" spans="1:29" x14ac:dyDescent="0.2">
      <c r="B45" s="1" t="s">
        <v>46</v>
      </c>
      <c r="U45" t="s">
        <v>17</v>
      </c>
      <c r="V45">
        <v>0.51</v>
      </c>
      <c r="W45">
        <v>5.2</v>
      </c>
      <c r="X45">
        <v>38.04</v>
      </c>
      <c r="Y45">
        <v>130</v>
      </c>
      <c r="Z45">
        <v>12</v>
      </c>
      <c r="AA45">
        <v>6</v>
      </c>
      <c r="AB45">
        <v>4</v>
      </c>
      <c r="AC45">
        <v>3</v>
      </c>
    </row>
    <row r="46" spans="1:29" ht="16" x14ac:dyDescent="0.2">
      <c r="B46" s="4" t="s">
        <v>18</v>
      </c>
      <c r="C46" s="4" t="s">
        <v>19</v>
      </c>
      <c r="D46" s="4" t="s">
        <v>20</v>
      </c>
      <c r="E46" s="4" t="s">
        <v>21</v>
      </c>
      <c r="F46" s="4" t="s">
        <v>11</v>
      </c>
      <c r="G46" s="4" t="s">
        <v>22</v>
      </c>
      <c r="H46" s="4" t="s">
        <v>23</v>
      </c>
      <c r="I46" s="4" t="s">
        <v>24</v>
      </c>
      <c r="J46" s="4" t="s">
        <v>25</v>
      </c>
      <c r="K46" s="4" t="s">
        <v>26</v>
      </c>
      <c r="L46" s="4" t="s">
        <v>12</v>
      </c>
      <c r="M46" s="4" t="s">
        <v>27</v>
      </c>
      <c r="N46" s="4" t="s">
        <v>14</v>
      </c>
      <c r="O46" s="4" t="s">
        <v>15</v>
      </c>
      <c r="P46" s="4" t="s">
        <v>28</v>
      </c>
      <c r="Q46" s="4" t="s">
        <v>29</v>
      </c>
      <c r="R46" s="4" t="s">
        <v>30</v>
      </c>
    </row>
    <row r="47" spans="1:29" x14ac:dyDescent="0.2">
      <c r="A47" t="s">
        <v>31</v>
      </c>
      <c r="B47">
        <v>0</v>
      </c>
      <c r="D47">
        <v>37.4</v>
      </c>
      <c r="E47">
        <v>36.4</v>
      </c>
      <c r="F47">
        <v>70</v>
      </c>
      <c r="G47">
        <v>33.799999999999997</v>
      </c>
      <c r="H47">
        <v>32.700000000000003</v>
      </c>
      <c r="I47">
        <v>37.35</v>
      </c>
      <c r="J47">
        <v>31.35</v>
      </c>
      <c r="K47">
        <f>0.3*(G47+H47)+0.2*(I47+J47)</f>
        <v>33.69</v>
      </c>
      <c r="L47">
        <v>6</v>
      </c>
      <c r="M47">
        <v>4</v>
      </c>
      <c r="N47">
        <v>1</v>
      </c>
      <c r="O47">
        <v>1</v>
      </c>
      <c r="P47">
        <v>23.4</v>
      </c>
      <c r="Q47">
        <v>31</v>
      </c>
    </row>
    <row r="48" spans="1:29" x14ac:dyDescent="0.2">
      <c r="A48" s="30" t="s">
        <v>32</v>
      </c>
      <c r="B48">
        <v>5</v>
      </c>
      <c r="C48">
        <v>0</v>
      </c>
      <c r="D48">
        <v>37.409999999999997</v>
      </c>
      <c r="E48">
        <v>36.700000000000003</v>
      </c>
      <c r="F48">
        <v>77</v>
      </c>
      <c r="G48">
        <v>35.700000000000003</v>
      </c>
      <c r="H48">
        <v>34.4</v>
      </c>
      <c r="I48">
        <v>34.1</v>
      </c>
      <c r="J48">
        <v>33.700000000000003</v>
      </c>
      <c r="K48">
        <f>0.3*(G48+H48)+0.2*(I48+J48)</f>
        <v>34.590000000000003</v>
      </c>
      <c r="L48" s="2"/>
      <c r="M48" s="2"/>
      <c r="N48" s="2"/>
      <c r="O48" s="2"/>
      <c r="P48">
        <v>35.5</v>
      </c>
      <c r="Q48">
        <v>52</v>
      </c>
      <c r="R48">
        <v>29.4</v>
      </c>
    </row>
    <row r="49" spans="1:22" x14ac:dyDescent="0.2">
      <c r="A49" s="30"/>
      <c r="B49">
        <v>10</v>
      </c>
      <c r="C49">
        <v>0</v>
      </c>
      <c r="D49">
        <v>37.380000000000003</v>
      </c>
      <c r="E49">
        <v>37</v>
      </c>
      <c r="F49">
        <v>71</v>
      </c>
      <c r="G49">
        <v>36.1</v>
      </c>
      <c r="H49">
        <v>35</v>
      </c>
      <c r="I49">
        <v>34.75</v>
      </c>
      <c r="J49">
        <v>34.299999999999997</v>
      </c>
      <c r="K49">
        <f t="shared" ref="K49:K61" si="2">0.3*(G49+H49)+0.2*(I49+J49)</f>
        <v>35.14</v>
      </c>
      <c r="L49">
        <v>6</v>
      </c>
      <c r="M49">
        <v>5</v>
      </c>
      <c r="N49">
        <v>2</v>
      </c>
      <c r="O49">
        <v>1</v>
      </c>
      <c r="P49">
        <v>35.6</v>
      </c>
      <c r="Q49">
        <v>51.8</v>
      </c>
      <c r="R49">
        <v>29.6</v>
      </c>
    </row>
    <row r="50" spans="1:22" x14ac:dyDescent="0.2">
      <c r="A50" s="30"/>
      <c r="B50">
        <v>15</v>
      </c>
      <c r="C50">
        <v>0</v>
      </c>
      <c r="D50">
        <v>37.42</v>
      </c>
      <c r="E50">
        <v>36.9</v>
      </c>
      <c r="F50">
        <v>76</v>
      </c>
      <c r="G50">
        <v>36.299999999999997</v>
      </c>
      <c r="H50">
        <v>35.25</v>
      </c>
      <c r="I50">
        <v>35.049999999999997</v>
      </c>
      <c r="J50">
        <v>34.5</v>
      </c>
      <c r="K50">
        <f t="shared" si="2"/>
        <v>35.375</v>
      </c>
      <c r="L50" s="2"/>
      <c r="M50" s="2"/>
      <c r="N50" s="2"/>
      <c r="O50" s="2"/>
      <c r="P50">
        <v>35.700000000000003</v>
      </c>
      <c r="Q50">
        <v>52.9</v>
      </c>
      <c r="R50">
        <v>29.7</v>
      </c>
      <c r="U50" s="3" t="s">
        <v>41</v>
      </c>
      <c r="V50" s="3" t="s">
        <v>48</v>
      </c>
    </row>
    <row r="51" spans="1:22" x14ac:dyDescent="0.2">
      <c r="A51" s="30"/>
      <c r="B51">
        <v>20</v>
      </c>
      <c r="C51">
        <v>0</v>
      </c>
      <c r="D51">
        <v>37.43</v>
      </c>
      <c r="E51">
        <v>36.9</v>
      </c>
      <c r="F51">
        <v>76</v>
      </c>
      <c r="G51">
        <v>36.5</v>
      </c>
      <c r="H51">
        <v>35.4</v>
      </c>
      <c r="I51">
        <v>35.200000000000003</v>
      </c>
      <c r="J51">
        <v>34.549999999999997</v>
      </c>
      <c r="K51">
        <f t="shared" si="2"/>
        <v>35.520000000000003</v>
      </c>
      <c r="L51">
        <v>6</v>
      </c>
      <c r="M51">
        <v>5.5</v>
      </c>
      <c r="N51">
        <v>3</v>
      </c>
      <c r="O51">
        <v>1</v>
      </c>
      <c r="P51">
        <v>35.6</v>
      </c>
      <c r="Q51">
        <v>52.3</v>
      </c>
      <c r="R51">
        <v>29.6</v>
      </c>
      <c r="U51">
        <v>10</v>
      </c>
      <c r="V51">
        <v>40</v>
      </c>
    </row>
    <row r="52" spans="1:22" x14ac:dyDescent="0.2">
      <c r="A52" s="30"/>
      <c r="B52">
        <v>25</v>
      </c>
      <c r="C52">
        <v>0</v>
      </c>
      <c r="D52">
        <v>37.43</v>
      </c>
      <c r="E52">
        <v>36.9</v>
      </c>
      <c r="F52">
        <v>82</v>
      </c>
      <c r="G52">
        <v>36.549999999999997</v>
      </c>
      <c r="H52">
        <v>35.6</v>
      </c>
      <c r="I52">
        <v>35.35</v>
      </c>
      <c r="J52">
        <v>34.75</v>
      </c>
      <c r="K52">
        <f t="shared" si="2"/>
        <v>35.664999999999999</v>
      </c>
      <c r="L52" s="2"/>
      <c r="M52" s="2"/>
      <c r="N52" s="2"/>
      <c r="O52" s="2"/>
      <c r="P52">
        <v>35.6</v>
      </c>
      <c r="Q52">
        <v>52.9</v>
      </c>
      <c r="R52">
        <v>29.8</v>
      </c>
      <c r="U52">
        <v>20</v>
      </c>
      <c r="V52">
        <v>38</v>
      </c>
    </row>
    <row r="53" spans="1:22" x14ac:dyDescent="0.2">
      <c r="A53" s="30"/>
      <c r="B53">
        <v>30</v>
      </c>
      <c r="C53">
        <v>0</v>
      </c>
      <c r="D53">
        <v>37.43</v>
      </c>
      <c r="E53">
        <v>36.799999999999997</v>
      </c>
      <c r="F53">
        <v>75</v>
      </c>
      <c r="G53">
        <v>36.5</v>
      </c>
      <c r="H53">
        <v>35.700000000000003</v>
      </c>
      <c r="I53">
        <v>35.6</v>
      </c>
      <c r="J53">
        <v>34.75</v>
      </c>
      <c r="K53">
        <f t="shared" si="2"/>
        <v>35.730000000000004</v>
      </c>
      <c r="L53">
        <v>6</v>
      </c>
      <c r="M53">
        <v>5.5</v>
      </c>
      <c r="N53">
        <v>4</v>
      </c>
      <c r="O53">
        <v>1</v>
      </c>
      <c r="P53">
        <v>35.9</v>
      </c>
      <c r="Q53">
        <v>52.6</v>
      </c>
      <c r="R53">
        <v>29.4</v>
      </c>
      <c r="U53">
        <v>30</v>
      </c>
      <c r="V53">
        <v>37</v>
      </c>
    </row>
    <row r="54" spans="1:22" x14ac:dyDescent="0.2">
      <c r="A54" s="6" t="s">
        <v>33</v>
      </c>
      <c r="D54">
        <v>37.36</v>
      </c>
      <c r="E54">
        <v>36.700000000000003</v>
      </c>
      <c r="F54">
        <v>79</v>
      </c>
      <c r="G54">
        <v>36.049999999999997</v>
      </c>
      <c r="H54">
        <v>35.549999999999997</v>
      </c>
      <c r="I54">
        <v>35.549999999999997</v>
      </c>
      <c r="J54">
        <v>35.1</v>
      </c>
      <c r="K54">
        <f t="shared" si="2"/>
        <v>35.61</v>
      </c>
      <c r="L54">
        <v>6</v>
      </c>
      <c r="M54">
        <v>6</v>
      </c>
      <c r="N54">
        <v>4</v>
      </c>
      <c r="O54">
        <v>1</v>
      </c>
      <c r="P54">
        <v>35.5</v>
      </c>
      <c r="Q54">
        <v>53.7</v>
      </c>
      <c r="R54">
        <v>30.2</v>
      </c>
      <c r="U54">
        <v>40</v>
      </c>
      <c r="V54">
        <v>37</v>
      </c>
    </row>
    <row r="55" spans="1:22" x14ac:dyDescent="0.2">
      <c r="A55" s="30" t="s">
        <v>34</v>
      </c>
      <c r="B55">
        <v>5</v>
      </c>
      <c r="C55">
        <v>60</v>
      </c>
      <c r="D55">
        <v>37.39</v>
      </c>
      <c r="E55">
        <v>36.700000000000003</v>
      </c>
      <c r="F55">
        <v>121</v>
      </c>
      <c r="G55">
        <v>36.1</v>
      </c>
      <c r="H55">
        <v>35.35</v>
      </c>
      <c r="I55">
        <v>35.549999999999997</v>
      </c>
      <c r="J55">
        <v>35.200000000000003</v>
      </c>
      <c r="K55">
        <f t="shared" si="2"/>
        <v>35.585000000000001</v>
      </c>
      <c r="L55" s="2"/>
      <c r="M55" s="2"/>
      <c r="N55" s="2"/>
      <c r="O55" s="2"/>
      <c r="P55">
        <v>35.799999999999997</v>
      </c>
      <c r="Q55">
        <v>51.2</v>
      </c>
      <c r="R55">
        <v>29.7</v>
      </c>
      <c r="U55">
        <v>50</v>
      </c>
      <c r="V55">
        <v>37</v>
      </c>
    </row>
    <row r="56" spans="1:22" x14ac:dyDescent="0.2">
      <c r="A56" s="30"/>
      <c r="B56">
        <v>10</v>
      </c>
      <c r="C56">
        <v>60</v>
      </c>
      <c r="D56">
        <v>37.46</v>
      </c>
      <c r="E56">
        <v>37.1</v>
      </c>
      <c r="F56">
        <v>124</v>
      </c>
      <c r="G56">
        <v>36.200000000000003</v>
      </c>
      <c r="H56">
        <v>35.4</v>
      </c>
      <c r="I56">
        <v>36</v>
      </c>
      <c r="J56">
        <v>35.6</v>
      </c>
      <c r="K56">
        <f t="shared" si="2"/>
        <v>35.799999999999997</v>
      </c>
      <c r="L56">
        <v>15</v>
      </c>
      <c r="M56">
        <v>7</v>
      </c>
      <c r="N56">
        <v>5</v>
      </c>
      <c r="O56">
        <v>2</v>
      </c>
      <c r="P56">
        <v>35.799999999999997</v>
      </c>
      <c r="Q56">
        <v>52.5</v>
      </c>
      <c r="R56">
        <v>30</v>
      </c>
      <c r="U56">
        <v>60</v>
      </c>
      <c r="V56">
        <v>37</v>
      </c>
    </row>
    <row r="57" spans="1:22" x14ac:dyDescent="0.2">
      <c r="A57" s="30"/>
      <c r="B57">
        <v>15</v>
      </c>
      <c r="C57">
        <v>60</v>
      </c>
      <c r="D57">
        <v>37.49</v>
      </c>
      <c r="E57">
        <v>37</v>
      </c>
      <c r="F57">
        <v>122</v>
      </c>
      <c r="G57">
        <v>35.75</v>
      </c>
      <c r="H57">
        <v>35.200000000000003</v>
      </c>
      <c r="I57">
        <v>35.9</v>
      </c>
      <c r="J57">
        <v>35.5</v>
      </c>
      <c r="K57">
        <f t="shared" si="2"/>
        <v>35.564999999999998</v>
      </c>
      <c r="L57" s="2"/>
      <c r="M57" s="2"/>
      <c r="N57" s="2"/>
      <c r="O57" s="2"/>
      <c r="P57">
        <v>35.6</v>
      </c>
      <c r="Q57">
        <v>52.4</v>
      </c>
      <c r="R57">
        <v>29.4</v>
      </c>
      <c r="U57" t="s">
        <v>43</v>
      </c>
      <c r="V57">
        <f>AVERAGE(V51:V56)</f>
        <v>37.666666666666664</v>
      </c>
    </row>
    <row r="58" spans="1:22" x14ac:dyDescent="0.2">
      <c r="A58" s="30"/>
      <c r="B58">
        <v>20</v>
      </c>
      <c r="C58">
        <v>60</v>
      </c>
      <c r="D58">
        <v>37.58</v>
      </c>
      <c r="E58">
        <v>37.1</v>
      </c>
      <c r="F58">
        <v>129</v>
      </c>
      <c r="G58">
        <v>34.549999999999997</v>
      </c>
      <c r="H58">
        <v>35.15</v>
      </c>
      <c r="I58">
        <v>36.200000000000003</v>
      </c>
      <c r="J58">
        <v>35.9</v>
      </c>
      <c r="K58">
        <f t="shared" si="2"/>
        <v>35.33</v>
      </c>
      <c r="L58">
        <v>15</v>
      </c>
      <c r="M58">
        <v>7</v>
      </c>
      <c r="N58">
        <v>5</v>
      </c>
      <c r="O58">
        <v>2</v>
      </c>
      <c r="P58">
        <v>35.6</v>
      </c>
      <c r="Q58">
        <v>53.3</v>
      </c>
      <c r="R58">
        <v>29.9</v>
      </c>
      <c r="S58" t="s">
        <v>35</v>
      </c>
      <c r="T58">
        <f>R48:R60</f>
        <v>29.9</v>
      </c>
    </row>
    <row r="59" spans="1:22" x14ac:dyDescent="0.2">
      <c r="A59" s="30"/>
      <c r="B59">
        <v>25</v>
      </c>
      <c r="C59">
        <v>60</v>
      </c>
      <c r="D59">
        <v>37.72</v>
      </c>
      <c r="E59">
        <v>37.1</v>
      </c>
      <c r="F59">
        <v>131</v>
      </c>
      <c r="G59">
        <v>34.549999999999997</v>
      </c>
      <c r="H59">
        <v>35</v>
      </c>
      <c r="I59">
        <v>36.25</v>
      </c>
      <c r="J59">
        <v>36.049999999999997</v>
      </c>
      <c r="K59">
        <f t="shared" si="2"/>
        <v>35.325000000000003</v>
      </c>
      <c r="L59" s="2"/>
      <c r="M59" s="2"/>
      <c r="N59" s="2"/>
      <c r="O59" s="2"/>
      <c r="P59">
        <v>35.799999999999997</v>
      </c>
      <c r="Q59">
        <v>51.8</v>
      </c>
      <c r="R59">
        <v>29.8</v>
      </c>
      <c r="S59" t="s">
        <v>36</v>
      </c>
      <c r="T59">
        <f>AVERAGE(Q48:Q60)</f>
        <v>52.461538461538453</v>
      </c>
    </row>
    <row r="60" spans="1:22" x14ac:dyDescent="0.2">
      <c r="A60" s="30"/>
      <c r="B60">
        <v>30</v>
      </c>
      <c r="C60">
        <v>60</v>
      </c>
      <c r="D60">
        <v>37.79</v>
      </c>
      <c r="E60">
        <v>37.299999999999997</v>
      </c>
      <c r="F60">
        <v>132</v>
      </c>
      <c r="G60">
        <v>34.5</v>
      </c>
      <c r="H60">
        <v>35.1</v>
      </c>
      <c r="I60">
        <v>36.35</v>
      </c>
      <c r="J60">
        <v>36.25</v>
      </c>
      <c r="K60">
        <f t="shared" si="2"/>
        <v>35.4</v>
      </c>
      <c r="L60">
        <v>15</v>
      </c>
      <c r="M60">
        <v>7</v>
      </c>
      <c r="N60">
        <v>5</v>
      </c>
      <c r="O60">
        <v>2</v>
      </c>
      <c r="P60">
        <v>35.9</v>
      </c>
      <c r="Q60">
        <v>52.6</v>
      </c>
      <c r="R60">
        <v>30</v>
      </c>
      <c r="S60" t="s">
        <v>37</v>
      </c>
      <c r="T60">
        <f>AVERAGE(P48:P60)</f>
        <v>35.684615384615384</v>
      </c>
    </row>
    <row r="61" spans="1:22" x14ac:dyDescent="0.2">
      <c r="A61" t="s">
        <v>33</v>
      </c>
      <c r="D61">
        <v>37.97</v>
      </c>
      <c r="E61">
        <v>36.700000000000003</v>
      </c>
      <c r="F61">
        <v>79</v>
      </c>
      <c r="G61">
        <v>30.9</v>
      </c>
      <c r="H61">
        <v>32.6</v>
      </c>
      <c r="I61">
        <v>32.25</v>
      </c>
      <c r="J61">
        <v>33.15</v>
      </c>
      <c r="K61">
        <f t="shared" si="2"/>
        <v>32.130000000000003</v>
      </c>
      <c r="L61">
        <v>6</v>
      </c>
      <c r="M61">
        <v>3</v>
      </c>
      <c r="N61">
        <v>2</v>
      </c>
      <c r="O61">
        <v>3</v>
      </c>
    </row>
    <row r="64" spans="1:22" x14ac:dyDescent="0.2">
      <c r="A64" t="s">
        <v>101</v>
      </c>
    </row>
    <row r="65" spans="1:2" x14ac:dyDescent="0.2">
      <c r="A65" t="s">
        <v>16</v>
      </c>
      <c r="B65" s="22">
        <f>((C1-E1)/36)*60</f>
        <v>0.68333333333332769</v>
      </c>
    </row>
    <row r="66" spans="1:2" x14ac:dyDescent="0.2">
      <c r="A66" t="s">
        <v>39</v>
      </c>
      <c r="B66" s="22">
        <f>((C22-E22)/36)*60</f>
        <v>0.31666666666667476</v>
      </c>
    </row>
    <row r="67" spans="1:2" x14ac:dyDescent="0.2">
      <c r="A67" t="s">
        <v>46</v>
      </c>
      <c r="B67" s="22">
        <f>((C43-E43)/36)*60</f>
        <v>0.80000000000000659</v>
      </c>
    </row>
  </sheetData>
  <mergeCells count="6">
    <mergeCell ref="A55:A60"/>
    <mergeCell ref="A6:A11"/>
    <mergeCell ref="A13:A18"/>
    <mergeCell ref="A27:A32"/>
    <mergeCell ref="A34:A39"/>
    <mergeCell ref="A48:A5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25140-ACC6-494E-97B1-358F0894100B}">
  <sheetPr>
    <tabColor rgb="FFFFFF00"/>
  </sheetPr>
  <dimension ref="A1:U16"/>
  <sheetViews>
    <sheetView tabSelected="1" workbookViewId="0">
      <selection activeCell="P14" sqref="P14"/>
    </sheetView>
  </sheetViews>
  <sheetFormatPr baseColWidth="10" defaultColWidth="8.83203125" defaultRowHeight="15" x14ac:dyDescent="0.2"/>
  <cols>
    <col min="2" max="2" width="12.5" bestFit="1" customWidth="1"/>
    <col min="13" max="13" width="12.5" customWidth="1"/>
    <col min="15" max="15" width="13.6640625" bestFit="1" customWidth="1"/>
    <col min="17" max="17" width="13.6640625" bestFit="1" customWidth="1"/>
    <col min="18" max="18" width="44.1640625" bestFit="1" customWidth="1"/>
    <col min="19" max="21" width="14.33203125" bestFit="1" customWidth="1"/>
  </cols>
  <sheetData>
    <row r="1" spans="1:21" ht="46" x14ac:dyDescent="0.2">
      <c r="A1" s="32"/>
      <c r="B1" s="33" t="s">
        <v>182</v>
      </c>
      <c r="C1" s="34" t="s">
        <v>183</v>
      </c>
      <c r="D1" s="32" t="s">
        <v>184</v>
      </c>
      <c r="E1" s="32" t="s">
        <v>185</v>
      </c>
      <c r="F1" s="34" t="s">
        <v>186</v>
      </c>
      <c r="G1" s="34" t="s">
        <v>187</v>
      </c>
      <c r="H1" s="34" t="s">
        <v>188</v>
      </c>
      <c r="I1" s="34" t="s">
        <v>189</v>
      </c>
      <c r="J1" s="34" t="s">
        <v>190</v>
      </c>
      <c r="K1" s="34" t="s">
        <v>191</v>
      </c>
      <c r="L1" s="34" t="s">
        <v>192</v>
      </c>
      <c r="M1" s="34" t="s">
        <v>193</v>
      </c>
      <c r="N1" s="33" t="s">
        <v>194</v>
      </c>
      <c r="O1" s="33" t="s">
        <v>195</v>
      </c>
      <c r="P1" s="35" t="s">
        <v>196</v>
      </c>
      <c r="Q1" s="36" t="s">
        <v>197</v>
      </c>
      <c r="S1" t="s">
        <v>198</v>
      </c>
    </row>
    <row r="2" spans="1:21" x14ac:dyDescent="0.2">
      <c r="A2" s="37" t="s">
        <v>32</v>
      </c>
      <c r="B2" s="38" t="s">
        <v>199</v>
      </c>
      <c r="C2" s="38">
        <v>44.96</v>
      </c>
      <c r="D2" s="38">
        <v>19.559999999999999</v>
      </c>
      <c r="E2" s="38">
        <v>1.65</v>
      </c>
      <c r="F2" s="38">
        <v>24.1</v>
      </c>
      <c r="G2" s="38">
        <v>22.2</v>
      </c>
      <c r="H2" s="38">
        <v>0.39200000000000002</v>
      </c>
      <c r="I2" s="39">
        <v>0.44900000000000001</v>
      </c>
      <c r="J2" s="39">
        <v>1.1459999999999999</v>
      </c>
      <c r="K2" s="39">
        <v>28.105</v>
      </c>
      <c r="L2" s="40">
        <v>0</v>
      </c>
      <c r="M2" s="39">
        <f t="shared" ref="M2:M9" si="0">H2*((((J2-0.7)/0.3)*21.13)+(((1-J2)/0.3)*19.62))/60*1000</f>
        <v>142.85046222222229</v>
      </c>
      <c r="N2" s="41">
        <f t="shared" ref="N2:N9" si="1">M2-L2</f>
        <v>142.85046222222229</v>
      </c>
      <c r="O2" s="42">
        <f t="shared" ref="O2:O8" si="2">N2/S$2</f>
        <v>1.5527224154589379</v>
      </c>
      <c r="Q2" s="22" t="e">
        <f t="shared" ref="Q2:Q9" si="3">P2/P$2</f>
        <v>#DIV/0!</v>
      </c>
      <c r="S2">
        <v>92</v>
      </c>
    </row>
    <row r="3" spans="1:21" x14ac:dyDescent="0.2">
      <c r="A3" s="37">
        <v>1</v>
      </c>
      <c r="B3" s="38" t="s">
        <v>200</v>
      </c>
      <c r="C3" s="38">
        <v>43.53</v>
      </c>
      <c r="D3" s="38">
        <v>17.940000000000001</v>
      </c>
      <c r="E3" s="38">
        <v>2.62</v>
      </c>
      <c r="F3" s="38">
        <v>20.5</v>
      </c>
      <c r="G3" s="38">
        <v>22.2</v>
      </c>
      <c r="H3" s="38">
        <v>0.76100000000000001</v>
      </c>
      <c r="I3" s="39">
        <v>0.629</v>
      </c>
      <c r="J3" s="39">
        <v>0.82499999999999996</v>
      </c>
      <c r="K3" s="39">
        <v>24.481999999999999</v>
      </c>
      <c r="L3" s="40">
        <v>25</v>
      </c>
      <c r="M3" s="39">
        <f t="shared" si="0"/>
        <v>256.82693055555563</v>
      </c>
      <c r="N3" s="41">
        <f t="shared" si="1"/>
        <v>231.82693055555563</v>
      </c>
      <c r="O3" s="42">
        <f t="shared" si="2"/>
        <v>2.5198579408212569</v>
      </c>
      <c r="P3">
        <f t="shared" ref="P3:P9" si="4">(H3*1000)/S$2</f>
        <v>8.2717391304347831</v>
      </c>
      <c r="Q3" s="22" t="e">
        <f t="shared" si="3"/>
        <v>#DIV/0!</v>
      </c>
    </row>
    <row r="4" spans="1:21" x14ac:dyDescent="0.2">
      <c r="A4" s="37">
        <v>2</v>
      </c>
      <c r="B4" s="38" t="s">
        <v>201</v>
      </c>
      <c r="C4" s="38">
        <v>43.69</v>
      </c>
      <c r="D4" s="38">
        <v>17.59</v>
      </c>
      <c r="E4" s="38">
        <v>2.86</v>
      </c>
      <c r="F4" s="38">
        <v>17.399999999999999</v>
      </c>
      <c r="G4" s="38">
        <v>22.2</v>
      </c>
      <c r="H4" s="38">
        <v>0.71499999999999997</v>
      </c>
      <c r="I4" s="39">
        <v>0.57599999999999996</v>
      </c>
      <c r="J4" s="39">
        <v>0.80400000000000005</v>
      </c>
      <c r="K4" s="39">
        <v>20.506</v>
      </c>
      <c r="L4" s="40">
        <v>40</v>
      </c>
      <c r="M4" s="39">
        <f t="shared" si="0"/>
        <v>240.04297777777782</v>
      </c>
      <c r="N4" s="41">
        <f t="shared" si="1"/>
        <v>200.04297777777782</v>
      </c>
      <c r="O4" s="42">
        <f t="shared" si="2"/>
        <v>2.1743801932367153</v>
      </c>
      <c r="P4">
        <f t="shared" si="4"/>
        <v>7.7717391304347823</v>
      </c>
      <c r="Q4" s="22" t="e">
        <f t="shared" si="3"/>
        <v>#DIV/0!</v>
      </c>
    </row>
    <row r="5" spans="1:21" x14ac:dyDescent="0.2">
      <c r="A5" s="37">
        <v>3</v>
      </c>
      <c r="B5" s="38" t="s">
        <v>202</v>
      </c>
      <c r="C5" s="38">
        <v>45.32</v>
      </c>
      <c r="D5" s="38">
        <v>17.8</v>
      </c>
      <c r="E5" s="38">
        <v>2.7</v>
      </c>
      <c r="F5" s="38">
        <v>22.6</v>
      </c>
      <c r="G5" s="38">
        <v>22.3</v>
      </c>
      <c r="H5" s="38">
        <v>0.85099999999999998</v>
      </c>
      <c r="I5" s="39">
        <v>0.69</v>
      </c>
      <c r="J5" s="39">
        <v>0.81100000000000005</v>
      </c>
      <c r="K5" s="39">
        <v>26.071999999999999</v>
      </c>
      <c r="L5" s="40">
        <v>55</v>
      </c>
      <c r="M5" s="39">
        <f t="shared" si="0"/>
        <v>286.20122833333346</v>
      </c>
      <c r="N5" s="41">
        <f t="shared" si="1"/>
        <v>231.20122833333346</v>
      </c>
      <c r="O5" s="42">
        <f t="shared" si="2"/>
        <v>2.5130568297101461</v>
      </c>
      <c r="P5">
        <f t="shared" si="4"/>
        <v>9.25</v>
      </c>
      <c r="Q5" s="22" t="e">
        <f t="shared" si="3"/>
        <v>#DIV/0!</v>
      </c>
      <c r="S5" s="1" t="s">
        <v>203</v>
      </c>
      <c r="T5" s="1" t="s">
        <v>204</v>
      </c>
      <c r="U5" s="1" t="s">
        <v>205</v>
      </c>
    </row>
    <row r="6" spans="1:21" x14ac:dyDescent="0.2">
      <c r="A6" s="37">
        <v>4</v>
      </c>
      <c r="B6" s="38" t="s">
        <v>206</v>
      </c>
      <c r="C6" s="38">
        <v>43.69</v>
      </c>
      <c r="D6" s="38">
        <v>17.37</v>
      </c>
      <c r="E6" s="38">
        <v>3.07</v>
      </c>
      <c r="F6" s="38">
        <v>21.5</v>
      </c>
      <c r="G6" s="38">
        <v>22.3</v>
      </c>
      <c r="H6" s="38">
        <v>0.95799999999999996</v>
      </c>
      <c r="I6" s="43">
        <v>0.77900000000000003</v>
      </c>
      <c r="J6" s="43">
        <v>0.81299999999999994</v>
      </c>
      <c r="K6" s="43">
        <v>25.814</v>
      </c>
      <c r="L6" s="44">
        <v>70</v>
      </c>
      <c r="M6" s="39">
        <f t="shared" si="0"/>
        <v>322.34730777777781</v>
      </c>
      <c r="N6" s="41">
        <f t="shared" si="1"/>
        <v>252.34730777777781</v>
      </c>
      <c r="O6" s="42">
        <f t="shared" si="2"/>
        <v>2.742905519323672</v>
      </c>
      <c r="P6">
        <f t="shared" si="4"/>
        <v>10.413043478260869</v>
      </c>
      <c r="Q6" s="22" t="e">
        <f t="shared" si="3"/>
        <v>#DIV/0!</v>
      </c>
      <c r="S6" s="1"/>
      <c r="T6" s="1"/>
      <c r="U6" s="1"/>
    </row>
    <row r="7" spans="1:21" x14ac:dyDescent="0.2">
      <c r="A7" s="37">
        <v>5</v>
      </c>
      <c r="B7" s="38" t="s">
        <v>207</v>
      </c>
      <c r="C7" s="38">
        <v>46.12</v>
      </c>
      <c r="D7" s="38">
        <v>17.62</v>
      </c>
      <c r="E7" s="38">
        <v>3.05</v>
      </c>
      <c r="F7" s="38">
        <v>28.9</v>
      </c>
      <c r="G7" s="38">
        <v>22.3</v>
      </c>
      <c r="H7" s="38">
        <v>1.1259999999999999</v>
      </c>
      <c r="I7" s="43">
        <v>0.99299999999999999</v>
      </c>
      <c r="J7" s="43">
        <v>0.88100000000000001</v>
      </c>
      <c r="K7" s="43">
        <v>33.1</v>
      </c>
      <c r="L7" s="44">
        <v>85</v>
      </c>
      <c r="M7" s="39">
        <f t="shared" si="0"/>
        <v>385.29905888888891</v>
      </c>
      <c r="N7" s="41">
        <f t="shared" si="1"/>
        <v>300.29905888888891</v>
      </c>
      <c r="O7" s="42">
        <f t="shared" si="2"/>
        <v>3.2641202053140099</v>
      </c>
      <c r="P7">
        <f t="shared" si="4"/>
        <v>12.239130434782609</v>
      </c>
      <c r="Q7" s="22" t="e">
        <f t="shared" si="3"/>
        <v>#DIV/0!</v>
      </c>
    </row>
    <row r="8" spans="1:21" x14ac:dyDescent="0.2">
      <c r="A8" s="37">
        <v>6</v>
      </c>
      <c r="B8" s="38" t="s">
        <v>208</v>
      </c>
      <c r="C8" s="38">
        <v>45.72</v>
      </c>
      <c r="D8" s="38">
        <v>17.489999999999998</v>
      </c>
      <c r="E8" s="38">
        <v>3.13</v>
      </c>
      <c r="F8" s="38">
        <v>26.1</v>
      </c>
      <c r="G8" s="38">
        <v>22.3</v>
      </c>
      <c r="H8" s="38">
        <v>1.0640000000000001</v>
      </c>
      <c r="I8" s="43">
        <v>0.92500000000000004</v>
      </c>
      <c r="J8" s="43">
        <v>0.86799999999999999</v>
      </c>
      <c r="K8" s="43">
        <v>30.032</v>
      </c>
      <c r="L8" s="44">
        <v>100</v>
      </c>
      <c r="M8" s="39">
        <f t="shared" si="0"/>
        <v>362.92330666666675</v>
      </c>
      <c r="N8" s="41">
        <f t="shared" si="1"/>
        <v>262.92330666666675</v>
      </c>
      <c r="O8" s="42">
        <f t="shared" si="2"/>
        <v>2.8578620289855081</v>
      </c>
      <c r="P8">
        <f t="shared" si="4"/>
        <v>11.565217391304348</v>
      </c>
      <c r="Q8" s="22" t="e">
        <f t="shared" si="3"/>
        <v>#DIV/0!</v>
      </c>
    </row>
    <row r="9" spans="1:21" x14ac:dyDescent="0.2">
      <c r="A9" s="37">
        <v>7</v>
      </c>
      <c r="B9" s="38" t="s">
        <v>209</v>
      </c>
      <c r="C9" s="38">
        <v>45.21</v>
      </c>
      <c r="D9" s="38">
        <v>17.5</v>
      </c>
      <c r="E9" s="38">
        <v>3.1</v>
      </c>
      <c r="F9" s="38">
        <v>29.8</v>
      </c>
      <c r="G9" s="38">
        <v>22.3</v>
      </c>
      <c r="H9" s="38">
        <v>1.234</v>
      </c>
      <c r="I9" s="38">
        <v>1.0620000000000001</v>
      </c>
      <c r="J9" s="43">
        <v>0.86099999999999999</v>
      </c>
      <c r="K9" s="43">
        <v>34.848999999999997</v>
      </c>
      <c r="L9" s="44">
        <v>115</v>
      </c>
      <c r="M9" s="39">
        <f t="shared" si="0"/>
        <v>420.18454111111117</v>
      </c>
      <c r="N9" s="41">
        <f t="shared" si="1"/>
        <v>305.18454111111117</v>
      </c>
      <c r="O9" s="42">
        <f>N9/S$2</f>
        <v>3.3172232729468605</v>
      </c>
      <c r="P9">
        <f t="shared" si="4"/>
        <v>13.413043478260869</v>
      </c>
      <c r="Q9" s="22" t="e">
        <f t="shared" si="3"/>
        <v>#DIV/0!</v>
      </c>
    </row>
    <row r="10" spans="1:21" x14ac:dyDescent="0.2">
      <c r="S10" s="1" t="s">
        <v>210</v>
      </c>
      <c r="T10" s="1" t="s">
        <v>211</v>
      </c>
      <c r="U10" s="1" t="s">
        <v>212</v>
      </c>
    </row>
    <row r="11" spans="1:21" x14ac:dyDescent="0.2">
      <c r="Q11" s="22"/>
      <c r="S11" s="1">
        <f>(2-2.0776)/0.0325</f>
        <v>-2.3876923076923044</v>
      </c>
      <c r="T11" s="1">
        <f>(4-2.0776)/0.0325</f>
        <v>59.150769230769235</v>
      </c>
      <c r="U11" s="1">
        <f>(6-2.0776)/0.0325</f>
        <v>120.68923076923078</v>
      </c>
    </row>
    <row r="12" spans="1:21" x14ac:dyDescent="0.2">
      <c r="Q12" s="22"/>
      <c r="T12" t="s">
        <v>79</v>
      </c>
    </row>
    <row r="13" spans="1:21" x14ac:dyDescent="0.2">
      <c r="Q13" s="22"/>
    </row>
    <row r="14" spans="1:21" x14ac:dyDescent="0.2">
      <c r="Q14" s="22"/>
    </row>
    <row r="15" spans="1:21" x14ac:dyDescent="0.2">
      <c r="Q15" s="22"/>
    </row>
    <row r="16" spans="1:21" x14ac:dyDescent="0.2">
      <c r="Q16" s="22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7"/>
  <sheetViews>
    <sheetView zoomScale="80" zoomScaleNormal="80" zoomScalePageLayoutView="80" workbookViewId="0">
      <selection activeCell="U3" sqref="U3:AC45"/>
    </sheetView>
  </sheetViews>
  <sheetFormatPr baseColWidth="10" defaultColWidth="8.83203125" defaultRowHeight="15" x14ac:dyDescent="0.2"/>
  <cols>
    <col min="1" max="1" width="26.5" bestFit="1" customWidth="1"/>
    <col min="2" max="2" width="20.83203125" bestFit="1" customWidth="1"/>
    <col min="3" max="3" width="11.5" bestFit="1" customWidth="1"/>
    <col min="4" max="4" width="20.5" bestFit="1" customWidth="1"/>
    <col min="5" max="5" width="13.5" bestFit="1" customWidth="1"/>
    <col min="6" max="6" width="35.5" customWidth="1"/>
    <col min="7" max="7" width="12.1640625" bestFit="1" customWidth="1"/>
    <col min="8" max="8" width="34.5" bestFit="1" customWidth="1"/>
    <col min="9" max="9" width="10.33203125" bestFit="1" customWidth="1"/>
    <col min="10" max="10" width="20.5" bestFit="1" customWidth="1"/>
    <col min="11" max="11" width="20.5" customWidth="1"/>
    <col min="13" max="13" width="21.6640625" bestFit="1" customWidth="1"/>
    <col min="14" max="14" width="7.6640625" bestFit="1" customWidth="1"/>
    <col min="15" max="15" width="19.5" bestFit="1" customWidth="1"/>
    <col min="16" max="16" width="15.83203125" bestFit="1" customWidth="1"/>
    <col min="17" max="17" width="10.6640625" bestFit="1" customWidth="1"/>
    <col min="19" max="19" width="22.5" bestFit="1" customWidth="1"/>
    <col min="21" max="21" width="22.5" bestFit="1" customWidth="1"/>
    <col min="22" max="22" width="23.5" bestFit="1" customWidth="1"/>
  </cols>
  <sheetData>
    <row r="1" spans="1:29" ht="16" x14ac:dyDescent="0.2">
      <c r="B1" s="7" t="s">
        <v>0</v>
      </c>
      <c r="C1" s="5">
        <v>82.21</v>
      </c>
      <c r="D1" s="7" t="s">
        <v>1</v>
      </c>
      <c r="E1" s="5">
        <v>81.7</v>
      </c>
      <c r="F1" s="7" t="s">
        <v>2</v>
      </c>
      <c r="G1" s="5">
        <v>0.36</v>
      </c>
      <c r="H1" s="7" t="s">
        <v>3</v>
      </c>
      <c r="I1" s="5">
        <v>0.84</v>
      </c>
      <c r="J1" s="5"/>
      <c r="K1" s="5"/>
      <c r="L1" s="5"/>
      <c r="M1" s="7" t="s">
        <v>4</v>
      </c>
      <c r="N1" s="5">
        <v>765.06</v>
      </c>
    </row>
    <row r="2" spans="1:29" ht="16" x14ac:dyDescent="0.2">
      <c r="B2" s="5"/>
      <c r="C2" s="5"/>
      <c r="D2" s="5"/>
      <c r="E2" s="5"/>
      <c r="F2" s="7" t="s">
        <v>6</v>
      </c>
      <c r="G2" s="5">
        <v>0.37</v>
      </c>
      <c r="H2" s="7" t="s">
        <v>7</v>
      </c>
      <c r="I2" s="5">
        <v>0.97</v>
      </c>
      <c r="J2" s="5"/>
      <c r="K2" s="5"/>
      <c r="L2" s="5"/>
      <c r="M2" s="5"/>
      <c r="N2" s="5"/>
    </row>
    <row r="3" spans="1:29" x14ac:dyDescent="0.2">
      <c r="B3" s="1" t="s">
        <v>16</v>
      </c>
      <c r="U3" s="15"/>
      <c r="V3" s="15" t="s">
        <v>8</v>
      </c>
      <c r="W3" s="15" t="s">
        <v>9</v>
      </c>
      <c r="X3" s="15" t="s">
        <v>10</v>
      </c>
      <c r="Y3" s="15" t="s">
        <v>11</v>
      </c>
      <c r="Z3" s="15" t="s">
        <v>12</v>
      </c>
      <c r="AA3" s="15" t="s">
        <v>13</v>
      </c>
      <c r="AB3" s="15" t="s">
        <v>14</v>
      </c>
      <c r="AC3" s="15" t="s">
        <v>15</v>
      </c>
    </row>
    <row r="4" spans="1:29" ht="16" x14ac:dyDescent="0.2">
      <c r="B4" s="4" t="s">
        <v>18</v>
      </c>
      <c r="C4" s="4" t="s">
        <v>19</v>
      </c>
      <c r="D4" s="4" t="s">
        <v>20</v>
      </c>
      <c r="E4" s="4" t="s">
        <v>21</v>
      </c>
      <c r="F4" s="4" t="s">
        <v>11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12</v>
      </c>
      <c r="M4" s="4" t="s">
        <v>27</v>
      </c>
      <c r="N4" s="4" t="s">
        <v>14</v>
      </c>
      <c r="O4" s="4" t="s">
        <v>15</v>
      </c>
      <c r="P4" s="4" t="s">
        <v>28</v>
      </c>
      <c r="Q4" s="4" t="s">
        <v>29</v>
      </c>
      <c r="R4" s="4" t="s">
        <v>30</v>
      </c>
      <c r="U4" t="s">
        <v>17</v>
      </c>
      <c r="V4">
        <v>0.46</v>
      </c>
      <c r="W4">
        <v>5.4</v>
      </c>
      <c r="X4">
        <v>37.83</v>
      </c>
      <c r="Y4">
        <v>122</v>
      </c>
      <c r="Z4">
        <v>12</v>
      </c>
      <c r="AA4">
        <v>6.5</v>
      </c>
      <c r="AB4">
        <v>3</v>
      </c>
      <c r="AC4">
        <v>4</v>
      </c>
    </row>
    <row r="5" spans="1:29" x14ac:dyDescent="0.2">
      <c r="A5" t="s">
        <v>31</v>
      </c>
      <c r="B5">
        <v>0</v>
      </c>
      <c r="D5">
        <v>37.380000000000003</v>
      </c>
      <c r="E5">
        <v>37.1</v>
      </c>
      <c r="F5">
        <v>78</v>
      </c>
      <c r="G5">
        <v>32.1</v>
      </c>
      <c r="H5">
        <v>31.9</v>
      </c>
      <c r="I5">
        <v>30.45</v>
      </c>
      <c r="J5">
        <v>29.35</v>
      </c>
      <c r="K5">
        <f>0.3*(G5+H5)+0.2*(I5+J5)</f>
        <v>31.16</v>
      </c>
      <c r="L5">
        <v>6</v>
      </c>
      <c r="M5">
        <v>3.5</v>
      </c>
      <c r="N5">
        <v>2</v>
      </c>
      <c r="O5">
        <v>2</v>
      </c>
      <c r="P5">
        <v>22.4</v>
      </c>
      <c r="Q5">
        <v>22</v>
      </c>
    </row>
    <row r="6" spans="1:29" x14ac:dyDescent="0.2">
      <c r="A6" s="30" t="s">
        <v>32</v>
      </c>
      <c r="B6">
        <v>5</v>
      </c>
      <c r="C6">
        <v>0</v>
      </c>
      <c r="D6">
        <v>37.43</v>
      </c>
      <c r="E6">
        <v>36.9</v>
      </c>
      <c r="F6">
        <v>75</v>
      </c>
      <c r="G6">
        <v>33.549999999999997</v>
      </c>
      <c r="H6">
        <v>33.9</v>
      </c>
      <c r="I6">
        <v>33.1</v>
      </c>
      <c r="J6">
        <v>32.4</v>
      </c>
      <c r="K6">
        <f>0.3*(G6+H6)+0.2*(I6+J6)</f>
        <v>33.334999999999994</v>
      </c>
      <c r="L6" s="2"/>
      <c r="M6" s="2"/>
      <c r="N6" s="2"/>
      <c r="O6" s="2"/>
      <c r="P6">
        <v>35.1</v>
      </c>
      <c r="Q6">
        <v>48.2</v>
      </c>
      <c r="R6">
        <v>28.4</v>
      </c>
    </row>
    <row r="7" spans="1:29" x14ac:dyDescent="0.2">
      <c r="A7" s="30"/>
      <c r="B7">
        <v>10</v>
      </c>
      <c r="C7">
        <v>0</v>
      </c>
      <c r="D7">
        <v>37.43</v>
      </c>
      <c r="E7">
        <v>37.1</v>
      </c>
      <c r="F7">
        <v>81</v>
      </c>
      <c r="G7">
        <v>34.25</v>
      </c>
      <c r="H7">
        <v>34.700000000000003</v>
      </c>
      <c r="I7">
        <v>34.15</v>
      </c>
      <c r="J7">
        <v>33.4</v>
      </c>
      <c r="K7">
        <f t="shared" ref="K7:K19" si="0">0.3*(G7+H7)+0.2*(I7+J7)</f>
        <v>34.195</v>
      </c>
      <c r="L7">
        <v>6</v>
      </c>
      <c r="M7">
        <v>4.5</v>
      </c>
      <c r="N7">
        <v>2</v>
      </c>
      <c r="O7">
        <v>2</v>
      </c>
      <c r="P7">
        <v>35.1</v>
      </c>
      <c r="Q7">
        <v>50.1</v>
      </c>
      <c r="R7">
        <v>28.9</v>
      </c>
    </row>
    <row r="8" spans="1:29" x14ac:dyDescent="0.2">
      <c r="A8" s="30"/>
      <c r="B8">
        <v>15</v>
      </c>
      <c r="C8">
        <v>0</v>
      </c>
      <c r="D8">
        <v>37.44</v>
      </c>
      <c r="E8">
        <v>37.200000000000003</v>
      </c>
      <c r="F8">
        <v>89</v>
      </c>
      <c r="G8">
        <v>34.700000000000003</v>
      </c>
      <c r="H8">
        <v>35.25</v>
      </c>
      <c r="I8">
        <v>34.75</v>
      </c>
      <c r="J8">
        <v>33.9</v>
      </c>
      <c r="K8">
        <f t="shared" si="0"/>
        <v>34.715000000000003</v>
      </c>
      <c r="L8" s="2"/>
      <c r="M8" s="2"/>
      <c r="N8" s="2"/>
      <c r="O8" s="2"/>
      <c r="P8">
        <v>35.1</v>
      </c>
      <c r="Q8">
        <v>50.5</v>
      </c>
      <c r="R8">
        <v>29.1</v>
      </c>
    </row>
    <row r="9" spans="1:29" x14ac:dyDescent="0.2">
      <c r="A9" s="30"/>
      <c r="B9">
        <v>20</v>
      </c>
      <c r="C9">
        <v>0</v>
      </c>
      <c r="D9">
        <v>37.43</v>
      </c>
      <c r="E9">
        <v>37.200000000000003</v>
      </c>
      <c r="F9">
        <v>77</v>
      </c>
      <c r="G9">
        <v>35.15</v>
      </c>
      <c r="H9">
        <v>35.6</v>
      </c>
      <c r="I9">
        <v>35.25</v>
      </c>
      <c r="J9">
        <v>34.299999999999997</v>
      </c>
      <c r="K9">
        <f t="shared" si="0"/>
        <v>35.134999999999998</v>
      </c>
      <c r="L9">
        <v>6</v>
      </c>
      <c r="M9">
        <v>5</v>
      </c>
      <c r="N9">
        <v>2</v>
      </c>
      <c r="O9">
        <v>2</v>
      </c>
      <c r="P9">
        <v>35.4</v>
      </c>
      <c r="Q9">
        <v>51.8</v>
      </c>
      <c r="R9">
        <v>29.6</v>
      </c>
    </row>
    <row r="10" spans="1:29" x14ac:dyDescent="0.2">
      <c r="A10" s="30"/>
      <c r="B10">
        <v>25</v>
      </c>
      <c r="C10">
        <v>0</v>
      </c>
      <c r="D10">
        <v>37.46</v>
      </c>
      <c r="E10">
        <v>37.299999999999997</v>
      </c>
      <c r="F10">
        <v>82</v>
      </c>
      <c r="G10">
        <v>35.799999999999997</v>
      </c>
      <c r="H10">
        <v>35.9</v>
      </c>
      <c r="I10">
        <v>35.700000000000003</v>
      </c>
      <c r="J10">
        <v>34.65</v>
      </c>
      <c r="K10">
        <f t="shared" si="0"/>
        <v>35.58</v>
      </c>
      <c r="L10" s="2"/>
      <c r="M10" s="2"/>
      <c r="N10" s="2"/>
      <c r="O10" s="2"/>
      <c r="P10">
        <v>35.700000000000003</v>
      </c>
      <c r="Q10">
        <v>51.8</v>
      </c>
      <c r="R10">
        <v>29.8</v>
      </c>
    </row>
    <row r="11" spans="1:29" x14ac:dyDescent="0.2">
      <c r="A11" s="30"/>
      <c r="B11">
        <v>30</v>
      </c>
      <c r="C11">
        <v>0</v>
      </c>
      <c r="D11">
        <v>37.47</v>
      </c>
      <c r="E11">
        <v>37.200000000000003</v>
      </c>
      <c r="F11">
        <v>81</v>
      </c>
      <c r="G11">
        <v>35.9</v>
      </c>
      <c r="H11">
        <v>35.85</v>
      </c>
      <c r="I11">
        <v>35.700000000000003</v>
      </c>
      <c r="J11">
        <v>34.65</v>
      </c>
      <c r="K11">
        <f>0.3*(G11+H11)+0.2*(I11+J11)</f>
        <v>35.594999999999999</v>
      </c>
      <c r="L11">
        <v>6</v>
      </c>
      <c r="M11">
        <v>5.5</v>
      </c>
      <c r="N11">
        <v>2</v>
      </c>
      <c r="O11">
        <v>3</v>
      </c>
      <c r="P11">
        <v>35.700000000000003</v>
      </c>
      <c r="Q11">
        <v>50.7</v>
      </c>
      <c r="R11">
        <v>29.5</v>
      </c>
    </row>
    <row r="12" spans="1:29" x14ac:dyDescent="0.2">
      <c r="A12" s="6" t="s">
        <v>33</v>
      </c>
      <c r="D12">
        <v>37.49</v>
      </c>
      <c r="E12">
        <v>37.4</v>
      </c>
      <c r="F12">
        <v>91</v>
      </c>
      <c r="G12">
        <v>35.9</v>
      </c>
      <c r="H12">
        <v>35.75</v>
      </c>
      <c r="I12">
        <v>36.15</v>
      </c>
      <c r="J12">
        <v>35</v>
      </c>
      <c r="K12">
        <f>0.3*(G12+H12)+0.2*(I12+J12)</f>
        <v>35.725000000000001</v>
      </c>
      <c r="L12">
        <v>6</v>
      </c>
      <c r="M12">
        <v>4.5</v>
      </c>
      <c r="N12">
        <v>4</v>
      </c>
      <c r="O12">
        <v>4</v>
      </c>
      <c r="P12">
        <v>35.6</v>
      </c>
      <c r="Q12">
        <v>50.8</v>
      </c>
      <c r="R12">
        <v>29.5</v>
      </c>
    </row>
    <row r="13" spans="1:29" x14ac:dyDescent="0.2">
      <c r="A13" s="30" t="s">
        <v>34</v>
      </c>
      <c r="B13">
        <v>5</v>
      </c>
      <c r="C13">
        <v>75</v>
      </c>
      <c r="D13">
        <v>37.51</v>
      </c>
      <c r="E13">
        <v>37.299999999999997</v>
      </c>
      <c r="F13">
        <v>110</v>
      </c>
      <c r="G13">
        <v>35.700000000000003</v>
      </c>
      <c r="H13">
        <v>35.450000000000003</v>
      </c>
      <c r="I13">
        <v>36.35</v>
      </c>
      <c r="J13">
        <v>35.049999999999997</v>
      </c>
      <c r="K13">
        <f t="shared" si="0"/>
        <v>35.625</v>
      </c>
      <c r="L13" s="2"/>
      <c r="M13" s="2"/>
      <c r="N13" s="2"/>
      <c r="O13" s="2"/>
      <c r="P13">
        <v>35.200000000000003</v>
      </c>
      <c r="Q13">
        <v>44.8</v>
      </c>
      <c r="R13">
        <v>28.2</v>
      </c>
    </row>
    <row r="14" spans="1:29" x14ac:dyDescent="0.2">
      <c r="A14" s="30"/>
      <c r="B14">
        <v>10</v>
      </c>
      <c r="C14">
        <v>75</v>
      </c>
      <c r="D14">
        <v>37.54</v>
      </c>
      <c r="E14">
        <v>37.299999999999997</v>
      </c>
      <c r="F14">
        <v>112</v>
      </c>
      <c r="G14">
        <v>36.049999999999997</v>
      </c>
      <c r="H14">
        <v>35.75</v>
      </c>
      <c r="I14">
        <v>36.9</v>
      </c>
      <c r="J14">
        <v>35.9</v>
      </c>
      <c r="K14">
        <f t="shared" si="0"/>
        <v>36.1</v>
      </c>
      <c r="L14">
        <v>7</v>
      </c>
      <c r="M14">
        <v>6.5</v>
      </c>
      <c r="N14">
        <v>5</v>
      </c>
      <c r="O14">
        <v>4</v>
      </c>
      <c r="P14">
        <v>35.700000000000003</v>
      </c>
      <c r="Q14">
        <v>47.3</v>
      </c>
      <c r="R14">
        <v>29.1</v>
      </c>
    </row>
    <row r="15" spans="1:29" x14ac:dyDescent="0.2">
      <c r="A15" s="30"/>
      <c r="B15">
        <v>15</v>
      </c>
      <c r="C15">
        <v>75</v>
      </c>
      <c r="D15">
        <v>37.57</v>
      </c>
      <c r="E15">
        <v>37.5</v>
      </c>
      <c r="F15">
        <v>115</v>
      </c>
      <c r="G15">
        <v>36.1</v>
      </c>
      <c r="H15">
        <v>35.5</v>
      </c>
      <c r="I15">
        <v>36.9</v>
      </c>
      <c r="J15">
        <v>36.35</v>
      </c>
      <c r="K15">
        <f t="shared" si="0"/>
        <v>36.129999999999995</v>
      </c>
      <c r="L15" s="2"/>
      <c r="M15" s="2"/>
      <c r="N15" s="2"/>
      <c r="O15" s="2"/>
      <c r="P15">
        <v>35.799999999999997</v>
      </c>
      <c r="Q15">
        <v>51.1</v>
      </c>
      <c r="R15">
        <v>29.7</v>
      </c>
    </row>
    <row r="16" spans="1:29" x14ac:dyDescent="0.2">
      <c r="A16" s="30"/>
      <c r="B16">
        <v>20</v>
      </c>
      <c r="C16">
        <v>75</v>
      </c>
      <c r="D16">
        <v>37.6</v>
      </c>
      <c r="E16">
        <v>37.4</v>
      </c>
      <c r="F16">
        <v>110</v>
      </c>
      <c r="G16">
        <v>36.15</v>
      </c>
      <c r="H16">
        <v>35.299999999999997</v>
      </c>
      <c r="I16">
        <v>36.799999999999997</v>
      </c>
      <c r="J16">
        <v>36.299999999999997</v>
      </c>
      <c r="K16">
        <f t="shared" si="0"/>
        <v>36.054999999999993</v>
      </c>
      <c r="L16">
        <v>7</v>
      </c>
      <c r="M16">
        <v>6.5</v>
      </c>
      <c r="N16">
        <v>2</v>
      </c>
      <c r="O16">
        <v>4</v>
      </c>
      <c r="P16">
        <v>35.6</v>
      </c>
      <c r="Q16">
        <v>49.9</v>
      </c>
      <c r="R16">
        <v>29.3</v>
      </c>
      <c r="S16" t="s">
        <v>35</v>
      </c>
      <c r="T16">
        <f>R6:R18</f>
        <v>29.3</v>
      </c>
    </row>
    <row r="17" spans="1:29" x14ac:dyDescent="0.2">
      <c r="A17" s="30"/>
      <c r="B17">
        <v>25</v>
      </c>
      <c r="C17">
        <v>75</v>
      </c>
      <c r="D17">
        <v>37.659999999999997</v>
      </c>
      <c r="E17">
        <v>37.4</v>
      </c>
      <c r="F17">
        <v>116</v>
      </c>
      <c r="G17">
        <v>36.15</v>
      </c>
      <c r="H17">
        <v>34.9</v>
      </c>
      <c r="I17">
        <v>36.9</v>
      </c>
      <c r="J17">
        <v>36.299999999999997</v>
      </c>
      <c r="K17">
        <f t="shared" si="0"/>
        <v>35.954999999999998</v>
      </c>
      <c r="L17" s="2"/>
      <c r="M17" s="2"/>
      <c r="N17" s="2"/>
      <c r="O17" s="2"/>
      <c r="P17">
        <v>35.5</v>
      </c>
      <c r="Q17">
        <v>50.1</v>
      </c>
      <c r="R17">
        <v>29.2</v>
      </c>
      <c r="S17" t="s">
        <v>36</v>
      </c>
      <c r="T17">
        <f>AVERAGE(Q6:Q18)</f>
        <v>49.792307692307709</v>
      </c>
    </row>
    <row r="18" spans="1:29" x14ac:dyDescent="0.2">
      <c r="A18" s="30"/>
      <c r="B18">
        <v>30</v>
      </c>
      <c r="C18">
        <v>75</v>
      </c>
      <c r="D18">
        <v>37.69</v>
      </c>
      <c r="E18">
        <v>37.4</v>
      </c>
      <c r="F18">
        <v>118</v>
      </c>
      <c r="G18">
        <v>36.200000000000003</v>
      </c>
      <c r="H18">
        <v>35</v>
      </c>
      <c r="I18">
        <v>36.85</v>
      </c>
      <c r="J18">
        <v>36.25</v>
      </c>
      <c r="K18">
        <f>0.3*(G18+H18)+0.2*(I18+J18)</f>
        <v>35.979999999999997</v>
      </c>
      <c r="L18">
        <v>11</v>
      </c>
      <c r="M18">
        <v>6.5</v>
      </c>
      <c r="N18">
        <v>2</v>
      </c>
      <c r="O18">
        <v>4</v>
      </c>
      <c r="P18">
        <v>35.4</v>
      </c>
      <c r="Q18">
        <v>50.2</v>
      </c>
      <c r="R18">
        <v>29.2</v>
      </c>
      <c r="S18" t="s">
        <v>37</v>
      </c>
      <c r="T18">
        <f>AVERAGE(P6:P18)</f>
        <v>35.453846153846158</v>
      </c>
    </row>
    <row r="19" spans="1:29" x14ac:dyDescent="0.2">
      <c r="A19" s="6" t="s">
        <v>33</v>
      </c>
      <c r="D19">
        <v>37.880000000000003</v>
      </c>
      <c r="E19">
        <v>37.4</v>
      </c>
      <c r="F19">
        <v>93</v>
      </c>
      <c r="G19">
        <v>31.1</v>
      </c>
      <c r="H19">
        <v>32.4</v>
      </c>
      <c r="I19">
        <v>34.4</v>
      </c>
      <c r="J19">
        <v>33</v>
      </c>
      <c r="K19">
        <f t="shared" si="0"/>
        <v>32.53</v>
      </c>
      <c r="L19">
        <v>7</v>
      </c>
      <c r="M19">
        <v>4.5</v>
      </c>
      <c r="N19">
        <v>1</v>
      </c>
      <c r="O19">
        <v>5</v>
      </c>
    </row>
    <row r="20" spans="1:29" s="10" customFormat="1" x14ac:dyDescent="0.2">
      <c r="A20" s="9"/>
    </row>
    <row r="22" spans="1:29" ht="16" x14ac:dyDescent="0.2">
      <c r="B22" s="7" t="s">
        <v>0</v>
      </c>
      <c r="C22" s="5">
        <v>81.790000000000006</v>
      </c>
      <c r="D22" s="7" t="s">
        <v>1</v>
      </c>
      <c r="E22" s="5">
        <v>81.42</v>
      </c>
      <c r="F22" s="7" t="s">
        <v>2</v>
      </c>
      <c r="G22" s="5">
        <v>0.36</v>
      </c>
      <c r="H22" s="7" t="s">
        <v>3</v>
      </c>
      <c r="I22" s="5">
        <v>0.54</v>
      </c>
      <c r="J22" s="5"/>
      <c r="K22" s="5"/>
      <c r="L22" s="5"/>
      <c r="M22" s="7" t="s">
        <v>4</v>
      </c>
      <c r="N22" s="5">
        <v>733.56</v>
      </c>
    </row>
    <row r="23" spans="1:29" ht="16" x14ac:dyDescent="0.2">
      <c r="B23" s="5"/>
      <c r="C23" s="5" t="s">
        <v>88</v>
      </c>
      <c r="D23" s="5"/>
      <c r="E23" s="5"/>
      <c r="F23" s="7" t="s">
        <v>6</v>
      </c>
      <c r="G23" s="5">
        <v>0.35</v>
      </c>
      <c r="H23" s="7" t="s">
        <v>7</v>
      </c>
      <c r="I23" s="5">
        <v>1.01</v>
      </c>
      <c r="J23" s="5"/>
      <c r="K23" s="5"/>
      <c r="L23" s="5"/>
      <c r="M23" s="5"/>
      <c r="N23" s="5"/>
      <c r="U23" s="15"/>
      <c r="V23" s="15" t="s">
        <v>8</v>
      </c>
      <c r="W23" s="15" t="s">
        <v>9</v>
      </c>
      <c r="X23" s="15" t="s">
        <v>10</v>
      </c>
      <c r="Y23" s="15" t="s">
        <v>11</v>
      </c>
      <c r="Z23" s="15" t="s">
        <v>12</v>
      </c>
      <c r="AA23" s="15" t="s">
        <v>13</v>
      </c>
      <c r="AB23" s="15" t="s">
        <v>14</v>
      </c>
      <c r="AC23" s="15" t="s">
        <v>15</v>
      </c>
    </row>
    <row r="24" spans="1:29" x14ac:dyDescent="0.2">
      <c r="B24" s="1" t="s">
        <v>39</v>
      </c>
      <c r="U24" t="s">
        <v>17</v>
      </c>
      <c r="V24">
        <v>0.56999999999999995</v>
      </c>
      <c r="W24">
        <v>6.5</v>
      </c>
      <c r="X24">
        <v>37.520000000000003</v>
      </c>
      <c r="Y24">
        <v>124</v>
      </c>
      <c r="Z24">
        <v>12</v>
      </c>
      <c r="AA24">
        <v>6.5</v>
      </c>
      <c r="AB24">
        <v>4</v>
      </c>
      <c r="AC24">
        <v>1</v>
      </c>
    </row>
    <row r="25" spans="1:29" ht="16" x14ac:dyDescent="0.2">
      <c r="B25" s="4" t="s">
        <v>18</v>
      </c>
      <c r="C25" s="4" t="s">
        <v>19</v>
      </c>
      <c r="D25" s="4" t="s">
        <v>20</v>
      </c>
      <c r="E25" s="4" t="s">
        <v>21</v>
      </c>
      <c r="F25" s="4" t="s">
        <v>11</v>
      </c>
      <c r="G25" s="4" t="s">
        <v>22</v>
      </c>
      <c r="H25" s="4" t="s">
        <v>23</v>
      </c>
      <c r="I25" s="4" t="s">
        <v>24</v>
      </c>
      <c r="J25" s="4" t="s">
        <v>25</v>
      </c>
      <c r="K25" s="4" t="s">
        <v>26</v>
      </c>
      <c r="L25" s="4" t="s">
        <v>12</v>
      </c>
      <c r="M25" s="4" t="s">
        <v>27</v>
      </c>
      <c r="N25" s="4" t="s">
        <v>14</v>
      </c>
      <c r="O25" s="4" t="s">
        <v>15</v>
      </c>
      <c r="P25" s="4" t="s">
        <v>28</v>
      </c>
      <c r="Q25" s="4" t="s">
        <v>29</v>
      </c>
      <c r="R25" s="4" t="s">
        <v>30</v>
      </c>
    </row>
    <row r="26" spans="1:29" x14ac:dyDescent="0.2">
      <c r="A26" t="s">
        <v>31</v>
      </c>
      <c r="B26">
        <v>0</v>
      </c>
      <c r="D26">
        <v>37.33</v>
      </c>
      <c r="E26">
        <v>36.700000000000003</v>
      </c>
      <c r="F26">
        <v>75</v>
      </c>
      <c r="G26">
        <v>32.5</v>
      </c>
      <c r="H26">
        <v>32.75</v>
      </c>
      <c r="I26">
        <v>32.4</v>
      </c>
      <c r="J26">
        <v>31.25</v>
      </c>
      <c r="K26">
        <f t="shared" ref="K26:K40" si="1">0.3*(G26+H26)+0.2*(I26+J26)</f>
        <v>32.305</v>
      </c>
      <c r="L26">
        <v>6</v>
      </c>
      <c r="M26">
        <v>3</v>
      </c>
      <c r="N26">
        <v>1</v>
      </c>
      <c r="O26">
        <v>1</v>
      </c>
      <c r="P26">
        <v>22.5</v>
      </c>
      <c r="Q26">
        <v>44</v>
      </c>
    </row>
    <row r="27" spans="1:29" x14ac:dyDescent="0.2">
      <c r="A27" s="30" t="s">
        <v>32</v>
      </c>
      <c r="B27">
        <v>5</v>
      </c>
      <c r="C27">
        <v>0</v>
      </c>
      <c r="D27">
        <v>37.36</v>
      </c>
      <c r="E27">
        <v>37.299999999999997</v>
      </c>
      <c r="F27">
        <v>80</v>
      </c>
      <c r="G27">
        <v>34.1</v>
      </c>
      <c r="H27">
        <v>34.6</v>
      </c>
      <c r="I27">
        <v>33.6</v>
      </c>
      <c r="J27">
        <v>33.299999999999997</v>
      </c>
      <c r="K27">
        <f t="shared" si="1"/>
        <v>33.99</v>
      </c>
      <c r="L27" s="2"/>
      <c r="M27" s="2"/>
      <c r="N27" s="2"/>
      <c r="O27" s="2"/>
      <c r="P27">
        <v>35.299999999999997</v>
      </c>
      <c r="Q27">
        <v>52</v>
      </c>
      <c r="R27">
        <v>29.4</v>
      </c>
    </row>
    <row r="28" spans="1:29" x14ac:dyDescent="0.2">
      <c r="A28" s="30"/>
      <c r="B28">
        <v>10</v>
      </c>
      <c r="C28">
        <v>0</v>
      </c>
      <c r="D28">
        <v>37.35</v>
      </c>
      <c r="E28">
        <v>37</v>
      </c>
      <c r="F28">
        <v>79</v>
      </c>
      <c r="G28">
        <v>34.799999999999997</v>
      </c>
      <c r="H28">
        <v>35.1</v>
      </c>
      <c r="I28">
        <v>34.5</v>
      </c>
      <c r="J28">
        <v>34</v>
      </c>
      <c r="K28">
        <f t="shared" si="1"/>
        <v>34.67</v>
      </c>
      <c r="L28">
        <v>6</v>
      </c>
      <c r="M28">
        <v>4</v>
      </c>
      <c r="N28">
        <v>1</v>
      </c>
      <c r="O28">
        <v>1</v>
      </c>
      <c r="P28">
        <v>35.299999999999997</v>
      </c>
      <c r="Q28">
        <v>52.3</v>
      </c>
      <c r="R28">
        <v>29.4</v>
      </c>
    </row>
    <row r="29" spans="1:29" x14ac:dyDescent="0.2">
      <c r="A29" s="30"/>
      <c r="B29">
        <v>15</v>
      </c>
      <c r="C29">
        <v>0</v>
      </c>
      <c r="D29">
        <v>37.35</v>
      </c>
      <c r="E29">
        <v>37</v>
      </c>
      <c r="F29">
        <v>77</v>
      </c>
      <c r="G29">
        <v>35.15</v>
      </c>
      <c r="H29">
        <v>35.200000000000003</v>
      </c>
      <c r="I29">
        <v>35</v>
      </c>
      <c r="J29">
        <v>34.4</v>
      </c>
      <c r="K29">
        <f t="shared" si="1"/>
        <v>34.984999999999999</v>
      </c>
      <c r="L29" s="2"/>
      <c r="M29" s="2"/>
      <c r="N29" s="2"/>
      <c r="O29" s="2"/>
      <c r="P29">
        <v>35.299999999999997</v>
      </c>
      <c r="Q29">
        <v>52.2</v>
      </c>
      <c r="R29">
        <v>29.4</v>
      </c>
      <c r="U29" s="3" t="s">
        <v>41</v>
      </c>
      <c r="V29" s="3" t="s">
        <v>42</v>
      </c>
    </row>
    <row r="30" spans="1:29" x14ac:dyDescent="0.2">
      <c r="A30" s="30"/>
      <c r="B30">
        <v>20</v>
      </c>
      <c r="C30">
        <v>0</v>
      </c>
      <c r="D30">
        <v>37.33</v>
      </c>
      <c r="E30">
        <v>36.9</v>
      </c>
      <c r="F30">
        <v>78</v>
      </c>
      <c r="G30">
        <v>35.450000000000003</v>
      </c>
      <c r="H30">
        <v>35.549999999999997</v>
      </c>
      <c r="I30">
        <v>35.35</v>
      </c>
      <c r="J30">
        <v>34.65</v>
      </c>
      <c r="K30">
        <f t="shared" si="1"/>
        <v>35.299999999999997</v>
      </c>
      <c r="L30">
        <v>6</v>
      </c>
      <c r="M30">
        <v>5</v>
      </c>
      <c r="N30">
        <v>2</v>
      </c>
      <c r="O30">
        <v>1</v>
      </c>
      <c r="P30">
        <v>35.299999999999997</v>
      </c>
      <c r="Q30">
        <v>52.6</v>
      </c>
      <c r="R30">
        <v>29.6</v>
      </c>
      <c r="U30">
        <v>10</v>
      </c>
      <c r="V30">
        <v>3</v>
      </c>
    </row>
    <row r="31" spans="1:29" x14ac:dyDescent="0.2">
      <c r="A31" s="30"/>
      <c r="B31">
        <v>25</v>
      </c>
      <c r="C31">
        <v>0</v>
      </c>
      <c r="D31">
        <v>37.32</v>
      </c>
      <c r="E31">
        <v>37</v>
      </c>
      <c r="F31">
        <v>78</v>
      </c>
      <c r="G31">
        <v>35.5</v>
      </c>
      <c r="H31">
        <v>35.450000000000003</v>
      </c>
      <c r="I31">
        <v>35.450000000000003</v>
      </c>
      <c r="J31">
        <v>34.700000000000003</v>
      </c>
      <c r="K31">
        <f t="shared" si="1"/>
        <v>35.314999999999998</v>
      </c>
      <c r="L31" s="2"/>
      <c r="M31" s="2"/>
      <c r="N31" s="2"/>
      <c r="O31" s="2"/>
      <c r="P31">
        <v>35.1</v>
      </c>
      <c r="Q31">
        <v>52.6</v>
      </c>
      <c r="R31">
        <v>29.4</v>
      </c>
      <c r="U31">
        <v>20</v>
      </c>
      <c r="V31">
        <v>3</v>
      </c>
    </row>
    <row r="32" spans="1:29" x14ac:dyDescent="0.2">
      <c r="A32" s="30"/>
      <c r="B32">
        <v>30</v>
      </c>
      <c r="C32">
        <v>0</v>
      </c>
      <c r="D32">
        <v>37.299999999999997</v>
      </c>
      <c r="E32">
        <v>37</v>
      </c>
      <c r="F32">
        <v>75</v>
      </c>
      <c r="G32">
        <v>35.700000000000003</v>
      </c>
      <c r="H32">
        <v>35.549999999999997</v>
      </c>
      <c r="I32">
        <v>35.6</v>
      </c>
      <c r="J32">
        <v>34.85</v>
      </c>
      <c r="K32">
        <f t="shared" si="1"/>
        <v>35.465000000000003</v>
      </c>
      <c r="L32">
        <v>6</v>
      </c>
      <c r="M32">
        <v>5.5</v>
      </c>
      <c r="N32">
        <v>3</v>
      </c>
      <c r="O32">
        <v>1</v>
      </c>
      <c r="P32">
        <v>35</v>
      </c>
      <c r="Q32">
        <v>52.8</v>
      </c>
      <c r="R32">
        <v>29.3</v>
      </c>
      <c r="U32">
        <v>30</v>
      </c>
      <c r="V32">
        <v>2</v>
      </c>
    </row>
    <row r="33" spans="1:29" x14ac:dyDescent="0.2">
      <c r="A33" s="6" t="s">
        <v>33</v>
      </c>
      <c r="D33">
        <v>37.15</v>
      </c>
      <c r="E33">
        <v>36.700000000000003</v>
      </c>
      <c r="F33">
        <v>77</v>
      </c>
      <c r="G33">
        <v>35.9</v>
      </c>
      <c r="H33">
        <v>35.700000000000003</v>
      </c>
      <c r="I33">
        <v>35.9</v>
      </c>
      <c r="J33">
        <v>35.049999999999997</v>
      </c>
      <c r="K33">
        <f t="shared" si="1"/>
        <v>35.669999999999995</v>
      </c>
      <c r="L33">
        <v>6</v>
      </c>
      <c r="M33">
        <v>5.5</v>
      </c>
      <c r="N33">
        <v>4</v>
      </c>
      <c r="O33">
        <v>1</v>
      </c>
      <c r="P33">
        <v>35.4</v>
      </c>
      <c r="Q33">
        <v>50.9</v>
      </c>
      <c r="R33">
        <v>29.3</v>
      </c>
      <c r="U33">
        <v>40</v>
      </c>
      <c r="V33">
        <v>4</v>
      </c>
    </row>
    <row r="34" spans="1:29" x14ac:dyDescent="0.2">
      <c r="A34" s="30" t="s">
        <v>34</v>
      </c>
      <c r="B34">
        <v>5</v>
      </c>
      <c r="C34">
        <v>75</v>
      </c>
      <c r="D34">
        <v>37.15</v>
      </c>
      <c r="E34">
        <v>36.799999999999997</v>
      </c>
      <c r="F34">
        <v>98</v>
      </c>
      <c r="G34">
        <v>36.049999999999997</v>
      </c>
      <c r="H34">
        <v>35.799999999999997</v>
      </c>
      <c r="I34">
        <v>36.299999999999997</v>
      </c>
      <c r="J34">
        <v>35.35</v>
      </c>
      <c r="K34">
        <f t="shared" si="1"/>
        <v>35.884999999999998</v>
      </c>
      <c r="L34" s="2"/>
      <c r="M34" s="2"/>
      <c r="N34" s="2"/>
      <c r="O34" s="2"/>
      <c r="P34">
        <v>35.4</v>
      </c>
      <c r="Q34">
        <v>52.6</v>
      </c>
      <c r="R34">
        <v>29.4</v>
      </c>
      <c r="U34">
        <v>50</v>
      </c>
      <c r="V34">
        <v>5</v>
      </c>
    </row>
    <row r="35" spans="1:29" x14ac:dyDescent="0.2">
      <c r="A35" s="30"/>
      <c r="B35">
        <v>10</v>
      </c>
      <c r="C35">
        <v>75</v>
      </c>
      <c r="D35">
        <v>37.159999999999997</v>
      </c>
      <c r="E35">
        <v>37.1</v>
      </c>
      <c r="F35">
        <v>98</v>
      </c>
      <c r="G35">
        <v>36.450000000000003</v>
      </c>
      <c r="H35">
        <v>35.700000000000003</v>
      </c>
      <c r="I35">
        <v>36.700000000000003</v>
      </c>
      <c r="J35">
        <v>35.65</v>
      </c>
      <c r="K35">
        <f t="shared" si="1"/>
        <v>36.114999999999995</v>
      </c>
      <c r="L35">
        <v>9</v>
      </c>
      <c r="M35">
        <v>6.5</v>
      </c>
      <c r="N35">
        <v>4</v>
      </c>
      <c r="O35">
        <v>1</v>
      </c>
      <c r="P35">
        <v>35.299999999999997</v>
      </c>
      <c r="Q35">
        <v>52.9</v>
      </c>
      <c r="R35">
        <v>29.6</v>
      </c>
      <c r="U35">
        <v>60</v>
      </c>
      <c r="V35">
        <v>5</v>
      </c>
    </row>
    <row r="36" spans="1:29" x14ac:dyDescent="0.2">
      <c r="A36" s="30"/>
      <c r="B36">
        <v>15</v>
      </c>
      <c r="C36">
        <v>75</v>
      </c>
      <c r="D36">
        <v>37.200000000000003</v>
      </c>
      <c r="E36">
        <v>37</v>
      </c>
      <c r="F36">
        <v>93</v>
      </c>
      <c r="G36">
        <v>36.299999999999997</v>
      </c>
      <c r="H36">
        <v>35.450000000000003</v>
      </c>
      <c r="I36">
        <v>36.799999999999997</v>
      </c>
      <c r="J36">
        <v>35.799999999999997</v>
      </c>
      <c r="K36">
        <f t="shared" si="1"/>
        <v>36.045000000000002</v>
      </c>
      <c r="L36" s="2"/>
      <c r="M36" s="2"/>
      <c r="N36" s="2"/>
      <c r="O36" s="2"/>
      <c r="P36">
        <v>35.299999999999997</v>
      </c>
      <c r="Q36">
        <v>53.1</v>
      </c>
      <c r="R36">
        <v>29.6</v>
      </c>
      <c r="U36" t="s">
        <v>43</v>
      </c>
      <c r="V36">
        <f>AVERAGE(V30:V35)</f>
        <v>3.6666666666666665</v>
      </c>
    </row>
    <row r="37" spans="1:29" x14ac:dyDescent="0.2">
      <c r="A37" s="30"/>
      <c r="B37">
        <v>20</v>
      </c>
      <c r="C37">
        <v>75</v>
      </c>
      <c r="D37">
        <v>37.25</v>
      </c>
      <c r="E37">
        <v>37.1</v>
      </c>
      <c r="F37">
        <v>97</v>
      </c>
      <c r="G37">
        <v>36.25</v>
      </c>
      <c r="H37">
        <v>35.299999999999997</v>
      </c>
      <c r="I37">
        <v>37</v>
      </c>
      <c r="J37">
        <v>36</v>
      </c>
      <c r="K37">
        <f t="shared" si="1"/>
        <v>36.064999999999998</v>
      </c>
      <c r="L37">
        <v>11</v>
      </c>
      <c r="M37">
        <v>6.5</v>
      </c>
      <c r="N37">
        <v>5</v>
      </c>
      <c r="O37">
        <v>1</v>
      </c>
      <c r="P37">
        <v>35.5</v>
      </c>
      <c r="Q37">
        <v>54</v>
      </c>
      <c r="R37">
        <v>29.9</v>
      </c>
      <c r="S37" t="s">
        <v>35</v>
      </c>
      <c r="T37">
        <f>R27:R39</f>
        <v>29.9</v>
      </c>
    </row>
    <row r="38" spans="1:29" x14ac:dyDescent="0.2">
      <c r="A38" s="30"/>
      <c r="B38">
        <v>25</v>
      </c>
      <c r="C38">
        <v>75</v>
      </c>
      <c r="D38">
        <v>37.33</v>
      </c>
      <c r="E38">
        <v>37</v>
      </c>
      <c r="F38">
        <v>96</v>
      </c>
      <c r="G38">
        <v>36.25</v>
      </c>
      <c r="H38">
        <v>34.950000000000003</v>
      </c>
      <c r="I38">
        <v>36.950000000000003</v>
      </c>
      <c r="J38">
        <v>36</v>
      </c>
      <c r="K38">
        <f t="shared" si="1"/>
        <v>35.950000000000003</v>
      </c>
      <c r="L38" s="2"/>
      <c r="M38" s="2"/>
      <c r="N38" s="2"/>
      <c r="O38" s="2"/>
      <c r="P38">
        <v>35.6</v>
      </c>
      <c r="Q38">
        <v>54</v>
      </c>
      <c r="R38">
        <v>29.9</v>
      </c>
      <c r="S38" t="s">
        <v>36</v>
      </c>
      <c r="T38">
        <f>AVERAGE(Q27:Q39)</f>
        <v>52.761538461538457</v>
      </c>
    </row>
    <row r="39" spans="1:29" x14ac:dyDescent="0.2">
      <c r="A39" s="30"/>
      <c r="B39">
        <v>30</v>
      </c>
      <c r="C39">
        <v>75</v>
      </c>
      <c r="D39">
        <v>37.380000000000003</v>
      </c>
      <c r="E39">
        <v>37.299999999999997</v>
      </c>
      <c r="F39">
        <v>98</v>
      </c>
      <c r="G39">
        <v>36.15</v>
      </c>
      <c r="H39">
        <v>35.200000000000003</v>
      </c>
      <c r="I39">
        <v>36.950000000000003</v>
      </c>
      <c r="J39">
        <v>36</v>
      </c>
      <c r="K39">
        <f t="shared" si="1"/>
        <v>35.994999999999997</v>
      </c>
      <c r="L39">
        <v>11</v>
      </c>
      <c r="M39">
        <v>6</v>
      </c>
      <c r="N39">
        <v>4</v>
      </c>
      <c r="O39">
        <v>1</v>
      </c>
      <c r="P39">
        <v>35.700000000000003</v>
      </c>
      <c r="Q39">
        <v>53.9</v>
      </c>
      <c r="R39">
        <v>29.9</v>
      </c>
      <c r="S39" t="s">
        <v>37</v>
      </c>
      <c r="T39">
        <f>AVERAGE(P27:P39)</f>
        <v>35.346153846153847</v>
      </c>
    </row>
    <row r="40" spans="1:29" x14ac:dyDescent="0.2">
      <c r="A40" s="6" t="s">
        <v>33</v>
      </c>
      <c r="D40">
        <v>37.57</v>
      </c>
      <c r="E40">
        <v>36.9</v>
      </c>
      <c r="F40">
        <v>79</v>
      </c>
      <c r="G40">
        <v>34.1</v>
      </c>
      <c r="H40">
        <v>33.5</v>
      </c>
      <c r="I40">
        <v>35.25</v>
      </c>
      <c r="J40">
        <v>34</v>
      </c>
      <c r="K40">
        <f t="shared" si="1"/>
        <v>34.129999999999995</v>
      </c>
      <c r="L40">
        <v>6</v>
      </c>
      <c r="M40">
        <v>3</v>
      </c>
      <c r="N40">
        <v>4</v>
      </c>
      <c r="O40">
        <v>1</v>
      </c>
    </row>
    <row r="41" spans="1:29" s="10" customFormat="1" x14ac:dyDescent="0.2">
      <c r="A41" s="11"/>
    </row>
    <row r="43" spans="1:29" ht="16" x14ac:dyDescent="0.2">
      <c r="B43" s="7" t="s">
        <v>0</v>
      </c>
      <c r="C43" s="5">
        <v>81.459999999999994</v>
      </c>
      <c r="D43" s="7" t="s">
        <v>1</v>
      </c>
      <c r="E43" s="5">
        <v>80.959999999999994</v>
      </c>
      <c r="F43" s="7" t="s">
        <v>2</v>
      </c>
      <c r="G43" s="5">
        <v>0.37</v>
      </c>
      <c r="H43" s="7" t="s">
        <v>3</v>
      </c>
      <c r="I43" s="5">
        <v>0.72</v>
      </c>
      <c r="J43" s="5"/>
      <c r="K43" s="5"/>
      <c r="L43" s="5"/>
      <c r="M43" s="8" t="s">
        <v>4</v>
      </c>
      <c r="N43" s="5">
        <v>737.31</v>
      </c>
    </row>
    <row r="44" spans="1:29" ht="16" x14ac:dyDescent="0.2">
      <c r="B44" s="5"/>
      <c r="C44" s="5"/>
      <c r="D44" s="5"/>
      <c r="E44" s="5"/>
      <c r="F44" s="7" t="s">
        <v>6</v>
      </c>
      <c r="G44" s="5">
        <v>0.35</v>
      </c>
      <c r="H44" s="7" t="s">
        <v>7</v>
      </c>
      <c r="I44" s="5">
        <v>1.08</v>
      </c>
      <c r="J44" s="5"/>
      <c r="K44" s="5"/>
      <c r="L44" s="5"/>
      <c r="M44" s="5"/>
      <c r="N44" s="5"/>
      <c r="U44" s="15"/>
      <c r="V44" s="15" t="s">
        <v>8</v>
      </c>
      <c r="W44" s="15" t="s">
        <v>9</v>
      </c>
      <c r="X44" s="15" t="s">
        <v>10</v>
      </c>
      <c r="Y44" s="15" t="s">
        <v>11</v>
      </c>
      <c r="Z44" s="15" t="s">
        <v>12</v>
      </c>
      <c r="AA44" s="15" t="s">
        <v>13</v>
      </c>
      <c r="AB44" s="15" t="s">
        <v>14</v>
      </c>
      <c r="AC44" s="15" t="s">
        <v>15</v>
      </c>
    </row>
    <row r="45" spans="1:29" x14ac:dyDescent="0.2">
      <c r="B45" s="1" t="s">
        <v>46</v>
      </c>
      <c r="U45" t="s">
        <v>17</v>
      </c>
      <c r="V45">
        <v>0.53</v>
      </c>
      <c r="W45">
        <v>6.4</v>
      </c>
      <c r="X45">
        <v>37.619999999999997</v>
      </c>
      <c r="Y45">
        <v>120</v>
      </c>
      <c r="Z45">
        <v>11</v>
      </c>
      <c r="AA45">
        <v>7</v>
      </c>
      <c r="AB45">
        <v>5</v>
      </c>
      <c r="AC45">
        <v>2</v>
      </c>
    </row>
    <row r="46" spans="1:29" ht="16" x14ac:dyDescent="0.2">
      <c r="B46" s="4" t="s">
        <v>18</v>
      </c>
      <c r="C46" s="4" t="s">
        <v>19</v>
      </c>
      <c r="D46" s="4" t="s">
        <v>20</v>
      </c>
      <c r="E46" s="4" t="s">
        <v>21</v>
      </c>
      <c r="F46" s="4" t="s">
        <v>11</v>
      </c>
      <c r="G46" s="4" t="s">
        <v>22</v>
      </c>
      <c r="H46" s="4" t="s">
        <v>23</v>
      </c>
      <c r="I46" s="4" t="s">
        <v>24</v>
      </c>
      <c r="J46" s="4" t="s">
        <v>25</v>
      </c>
      <c r="K46" s="4" t="s">
        <v>26</v>
      </c>
      <c r="L46" s="4" t="s">
        <v>12</v>
      </c>
      <c r="M46" s="4" t="s">
        <v>27</v>
      </c>
      <c r="N46" s="4" t="s">
        <v>14</v>
      </c>
      <c r="O46" s="4" t="s">
        <v>15</v>
      </c>
      <c r="P46" s="4" t="s">
        <v>28</v>
      </c>
      <c r="Q46" s="4" t="s">
        <v>29</v>
      </c>
      <c r="R46" s="4" t="s">
        <v>30</v>
      </c>
    </row>
    <row r="47" spans="1:29" x14ac:dyDescent="0.2">
      <c r="A47" t="s">
        <v>31</v>
      </c>
      <c r="B47">
        <v>0</v>
      </c>
      <c r="D47">
        <v>37.200000000000003</v>
      </c>
      <c r="E47">
        <v>36.6</v>
      </c>
      <c r="F47">
        <v>77</v>
      </c>
      <c r="G47">
        <v>31.4</v>
      </c>
      <c r="H47">
        <v>31.9</v>
      </c>
      <c r="I47">
        <v>31.6</v>
      </c>
      <c r="J47">
        <v>31.2</v>
      </c>
      <c r="K47">
        <f t="shared" ref="K47:K61" si="2">0.3*(G47+H47)+0.2*(I47+J47)</f>
        <v>31.549999999999997</v>
      </c>
      <c r="L47">
        <v>6</v>
      </c>
      <c r="M47">
        <v>4</v>
      </c>
      <c r="N47">
        <v>2</v>
      </c>
      <c r="O47">
        <v>1</v>
      </c>
    </row>
    <row r="48" spans="1:29" x14ac:dyDescent="0.2">
      <c r="A48" s="30" t="s">
        <v>32</v>
      </c>
      <c r="B48">
        <v>5</v>
      </c>
      <c r="C48">
        <v>0</v>
      </c>
      <c r="D48">
        <v>37.21</v>
      </c>
      <c r="E48">
        <v>36.9</v>
      </c>
      <c r="F48">
        <v>77</v>
      </c>
      <c r="G48">
        <v>33.549999999999997</v>
      </c>
      <c r="H48">
        <v>34.299999999999997</v>
      </c>
      <c r="I48">
        <v>33.950000000000003</v>
      </c>
      <c r="J48">
        <v>33.9</v>
      </c>
      <c r="K48">
        <f t="shared" si="2"/>
        <v>33.924999999999997</v>
      </c>
      <c r="L48" s="2"/>
      <c r="M48" s="2"/>
      <c r="N48" s="2"/>
      <c r="O48" s="2"/>
    </row>
    <row r="49" spans="1:22" x14ac:dyDescent="0.2">
      <c r="A49" s="30"/>
      <c r="B49">
        <v>10</v>
      </c>
      <c r="C49">
        <v>0</v>
      </c>
      <c r="D49">
        <v>37.22</v>
      </c>
      <c r="E49">
        <v>37.1</v>
      </c>
      <c r="F49">
        <v>82</v>
      </c>
      <c r="G49">
        <v>34.35</v>
      </c>
      <c r="H49">
        <v>35</v>
      </c>
      <c r="I49">
        <v>34.799999999999997</v>
      </c>
      <c r="J49">
        <v>34.5</v>
      </c>
      <c r="K49">
        <f t="shared" si="2"/>
        <v>34.664999999999992</v>
      </c>
      <c r="L49">
        <v>6</v>
      </c>
      <c r="M49">
        <v>5.5</v>
      </c>
      <c r="N49">
        <v>3</v>
      </c>
      <c r="O49">
        <v>1</v>
      </c>
    </row>
    <row r="50" spans="1:22" x14ac:dyDescent="0.2">
      <c r="A50" s="30"/>
      <c r="B50">
        <v>15</v>
      </c>
      <c r="C50">
        <v>0</v>
      </c>
      <c r="D50">
        <v>37.22</v>
      </c>
      <c r="E50">
        <v>37.200000000000003</v>
      </c>
      <c r="F50">
        <v>79</v>
      </c>
      <c r="G50">
        <v>34.950000000000003</v>
      </c>
      <c r="H50">
        <v>35.299999999999997</v>
      </c>
      <c r="I50">
        <v>34.799999999999997</v>
      </c>
      <c r="J50">
        <v>34.75</v>
      </c>
      <c r="K50">
        <f t="shared" si="2"/>
        <v>34.984999999999999</v>
      </c>
      <c r="L50" s="2"/>
      <c r="M50" s="2"/>
      <c r="N50" s="2"/>
      <c r="O50" s="2"/>
      <c r="U50" s="3" t="s">
        <v>41</v>
      </c>
      <c r="V50" s="3" t="s">
        <v>48</v>
      </c>
    </row>
    <row r="51" spans="1:22" x14ac:dyDescent="0.2">
      <c r="A51" s="30"/>
      <c r="B51">
        <v>20</v>
      </c>
      <c r="C51">
        <v>0</v>
      </c>
      <c r="D51">
        <v>37.24</v>
      </c>
      <c r="E51">
        <v>37.1</v>
      </c>
      <c r="F51">
        <v>77</v>
      </c>
      <c r="G51">
        <v>35.5</v>
      </c>
      <c r="H51">
        <v>35.450000000000003</v>
      </c>
      <c r="I51">
        <v>35.6</v>
      </c>
      <c r="J51">
        <v>35.049999999999997</v>
      </c>
      <c r="K51">
        <f t="shared" si="2"/>
        <v>35.415000000000006</v>
      </c>
      <c r="L51">
        <v>6</v>
      </c>
      <c r="M51">
        <v>6</v>
      </c>
      <c r="N51">
        <v>3</v>
      </c>
      <c r="O51">
        <v>1</v>
      </c>
      <c r="P51">
        <v>34.4</v>
      </c>
      <c r="Q51">
        <v>57.5</v>
      </c>
      <c r="R51">
        <v>29.6</v>
      </c>
      <c r="U51">
        <v>10</v>
      </c>
      <c r="V51">
        <v>41</v>
      </c>
    </row>
    <row r="52" spans="1:22" x14ac:dyDescent="0.2">
      <c r="A52" s="30"/>
      <c r="B52">
        <v>25</v>
      </c>
      <c r="C52">
        <v>0</v>
      </c>
      <c r="D52">
        <v>37.25</v>
      </c>
      <c r="E52">
        <v>37.200000000000003</v>
      </c>
      <c r="F52">
        <v>77</v>
      </c>
      <c r="G52">
        <v>35.6</v>
      </c>
      <c r="H52">
        <v>35.5</v>
      </c>
      <c r="I52">
        <v>35.35</v>
      </c>
      <c r="J52">
        <v>35.1</v>
      </c>
      <c r="K52">
        <f t="shared" si="2"/>
        <v>35.42</v>
      </c>
      <c r="L52" s="2"/>
      <c r="M52" s="2"/>
      <c r="N52" s="2"/>
      <c r="O52" s="2"/>
      <c r="P52">
        <v>34.700000000000003</v>
      </c>
      <c r="Q52">
        <v>58.4</v>
      </c>
      <c r="R52">
        <v>30</v>
      </c>
      <c r="U52">
        <v>20</v>
      </c>
      <c r="V52">
        <v>39</v>
      </c>
    </row>
    <row r="53" spans="1:22" x14ac:dyDescent="0.2">
      <c r="A53" s="30"/>
      <c r="B53">
        <v>30</v>
      </c>
      <c r="C53">
        <v>0</v>
      </c>
      <c r="D53">
        <v>37.25</v>
      </c>
      <c r="E53">
        <v>37.1</v>
      </c>
      <c r="F53">
        <v>83</v>
      </c>
      <c r="G53">
        <v>35.799999999999997</v>
      </c>
      <c r="H53">
        <v>35.65</v>
      </c>
      <c r="I53">
        <v>35.9</v>
      </c>
      <c r="J53">
        <v>35.200000000000003</v>
      </c>
      <c r="K53">
        <f t="shared" si="2"/>
        <v>35.654999999999994</v>
      </c>
      <c r="L53">
        <v>6</v>
      </c>
      <c r="M53">
        <v>6</v>
      </c>
      <c r="N53">
        <v>3</v>
      </c>
      <c r="O53">
        <v>1</v>
      </c>
      <c r="P53">
        <v>35.1</v>
      </c>
      <c r="Q53">
        <v>58.2</v>
      </c>
      <c r="R53">
        <v>30.3</v>
      </c>
      <c r="U53">
        <v>30</v>
      </c>
      <c r="V53">
        <v>39</v>
      </c>
    </row>
    <row r="54" spans="1:22" x14ac:dyDescent="0.2">
      <c r="A54" s="6" t="s">
        <v>33</v>
      </c>
      <c r="D54">
        <v>37.270000000000003</v>
      </c>
      <c r="E54">
        <v>37.1</v>
      </c>
      <c r="F54">
        <v>80</v>
      </c>
      <c r="G54">
        <v>35.9</v>
      </c>
      <c r="H54">
        <v>35.25</v>
      </c>
      <c r="I54">
        <v>35.65</v>
      </c>
      <c r="J54">
        <v>35.4</v>
      </c>
      <c r="K54">
        <f t="shared" si="2"/>
        <v>35.555000000000007</v>
      </c>
      <c r="L54">
        <v>6</v>
      </c>
      <c r="M54">
        <v>6</v>
      </c>
      <c r="N54">
        <v>4</v>
      </c>
      <c r="O54">
        <v>1</v>
      </c>
      <c r="P54">
        <v>35.4</v>
      </c>
      <c r="Q54">
        <v>57.4</v>
      </c>
      <c r="R54">
        <v>30.4</v>
      </c>
      <c r="U54">
        <v>40</v>
      </c>
      <c r="V54">
        <v>36</v>
      </c>
    </row>
    <row r="55" spans="1:22" x14ac:dyDescent="0.2">
      <c r="A55" s="30" t="s">
        <v>34</v>
      </c>
      <c r="B55">
        <v>5</v>
      </c>
      <c r="C55">
        <v>75</v>
      </c>
      <c r="D55">
        <v>37.29</v>
      </c>
      <c r="E55">
        <v>37.299999999999997</v>
      </c>
      <c r="F55">
        <v>105</v>
      </c>
      <c r="G55">
        <v>35.85</v>
      </c>
      <c r="H55">
        <v>34.9</v>
      </c>
      <c r="I55">
        <v>36</v>
      </c>
      <c r="J55">
        <v>35.5</v>
      </c>
      <c r="K55">
        <f t="shared" si="2"/>
        <v>35.524999999999999</v>
      </c>
      <c r="L55" s="2"/>
      <c r="M55" s="2"/>
      <c r="N55" s="2"/>
      <c r="O55" s="2"/>
      <c r="P55">
        <v>35.700000000000003</v>
      </c>
      <c r="Q55">
        <v>58.1</v>
      </c>
      <c r="R55">
        <v>30.7</v>
      </c>
      <c r="U55">
        <v>50</v>
      </c>
      <c r="V55">
        <v>35</v>
      </c>
    </row>
    <row r="56" spans="1:22" x14ac:dyDescent="0.2">
      <c r="A56" s="30"/>
      <c r="B56">
        <v>10</v>
      </c>
      <c r="C56">
        <v>75</v>
      </c>
      <c r="D56">
        <v>37.31</v>
      </c>
      <c r="E56">
        <v>37.200000000000003</v>
      </c>
      <c r="F56">
        <v>100</v>
      </c>
      <c r="G56">
        <v>36.1</v>
      </c>
      <c r="H56">
        <v>34.950000000000003</v>
      </c>
      <c r="I56">
        <v>36.25</v>
      </c>
      <c r="J56">
        <v>35.950000000000003</v>
      </c>
      <c r="K56">
        <f t="shared" si="2"/>
        <v>35.755000000000003</v>
      </c>
      <c r="L56">
        <v>7</v>
      </c>
      <c r="M56">
        <v>6.5</v>
      </c>
      <c r="N56">
        <v>4</v>
      </c>
      <c r="O56">
        <v>1</v>
      </c>
      <c r="P56">
        <v>35.6</v>
      </c>
      <c r="Q56">
        <v>57.9</v>
      </c>
      <c r="R56">
        <v>30.6</v>
      </c>
      <c r="U56">
        <v>60</v>
      </c>
      <c r="V56">
        <v>35</v>
      </c>
    </row>
    <row r="57" spans="1:22" x14ac:dyDescent="0.2">
      <c r="A57" s="30"/>
      <c r="B57">
        <v>15</v>
      </c>
      <c r="C57">
        <v>75</v>
      </c>
      <c r="D57">
        <v>37.36</v>
      </c>
      <c r="E57">
        <v>37.200000000000003</v>
      </c>
      <c r="F57">
        <v>98</v>
      </c>
      <c r="G57">
        <v>36.25</v>
      </c>
      <c r="H57">
        <v>34.299999999999997</v>
      </c>
      <c r="I57">
        <v>36.15</v>
      </c>
      <c r="J57">
        <v>35.9</v>
      </c>
      <c r="K57">
        <f t="shared" si="2"/>
        <v>35.575000000000003</v>
      </c>
      <c r="L57" s="2"/>
      <c r="M57" s="2"/>
      <c r="N57" s="2"/>
      <c r="O57" s="2"/>
      <c r="P57">
        <v>35.700000000000003</v>
      </c>
      <c r="Q57">
        <v>37.799999999999997</v>
      </c>
      <c r="R57">
        <v>30.6</v>
      </c>
      <c r="U57" t="s">
        <v>43</v>
      </c>
      <c r="V57">
        <f>AVERAGE(V51:V56)</f>
        <v>37.5</v>
      </c>
    </row>
    <row r="58" spans="1:22" x14ac:dyDescent="0.2">
      <c r="A58" s="30"/>
      <c r="B58">
        <v>20</v>
      </c>
      <c r="C58">
        <v>75</v>
      </c>
      <c r="D58">
        <v>37.409999999999997</v>
      </c>
      <c r="E58">
        <v>37.299999999999997</v>
      </c>
      <c r="F58">
        <v>107</v>
      </c>
      <c r="G58">
        <v>36.4</v>
      </c>
      <c r="H58">
        <v>34.6</v>
      </c>
      <c r="I58">
        <v>36.200000000000003</v>
      </c>
      <c r="J58">
        <v>35.799999999999997</v>
      </c>
      <c r="K58">
        <f t="shared" si="2"/>
        <v>35.700000000000003</v>
      </c>
      <c r="L58">
        <v>7</v>
      </c>
      <c r="M58">
        <v>6.5</v>
      </c>
      <c r="N58">
        <v>4</v>
      </c>
      <c r="O58">
        <v>1</v>
      </c>
      <c r="P58">
        <v>35.700000000000003</v>
      </c>
      <c r="Q58">
        <v>60.1</v>
      </c>
      <c r="R58">
        <v>30.9</v>
      </c>
      <c r="S58" t="s">
        <v>35</v>
      </c>
      <c r="T58">
        <f>R48:R60</f>
        <v>30.9</v>
      </c>
    </row>
    <row r="59" spans="1:22" x14ac:dyDescent="0.2">
      <c r="A59" s="30"/>
      <c r="B59">
        <v>25</v>
      </c>
      <c r="C59">
        <v>75</v>
      </c>
      <c r="D59">
        <v>37.47</v>
      </c>
      <c r="E59">
        <v>37.299999999999997</v>
      </c>
      <c r="F59">
        <v>101</v>
      </c>
      <c r="G59">
        <v>36.299999999999997</v>
      </c>
      <c r="H59">
        <v>33.75</v>
      </c>
      <c r="I59">
        <v>35.799999999999997</v>
      </c>
      <c r="J59">
        <v>34.9</v>
      </c>
      <c r="K59">
        <f t="shared" si="2"/>
        <v>35.154999999999994</v>
      </c>
      <c r="L59" s="2"/>
      <c r="M59" s="2"/>
      <c r="N59" s="2"/>
      <c r="O59" s="2"/>
      <c r="P59">
        <v>35.5</v>
      </c>
      <c r="Q59">
        <v>56</v>
      </c>
      <c r="R59">
        <v>29.9</v>
      </c>
      <c r="S59" t="s">
        <v>36</v>
      </c>
      <c r="T59">
        <f>AVERAGE(Q48:Q60)</f>
        <v>55.46</v>
      </c>
    </row>
    <row r="60" spans="1:22" x14ac:dyDescent="0.2">
      <c r="A60" s="30"/>
      <c r="B60">
        <v>30</v>
      </c>
      <c r="C60">
        <v>75</v>
      </c>
      <c r="D60">
        <v>37.51</v>
      </c>
      <c r="E60">
        <v>37.299999999999997</v>
      </c>
      <c r="F60">
        <v>106</v>
      </c>
      <c r="G60">
        <v>36.1</v>
      </c>
      <c r="H60">
        <v>33.35</v>
      </c>
      <c r="I60">
        <v>35.700000000000003</v>
      </c>
      <c r="J60">
        <v>34.299999999999997</v>
      </c>
      <c r="K60">
        <f t="shared" si="2"/>
        <v>34.835000000000001</v>
      </c>
      <c r="L60">
        <v>8</v>
      </c>
      <c r="M60">
        <v>7</v>
      </c>
      <c r="N60">
        <v>5</v>
      </c>
      <c r="O60">
        <v>1</v>
      </c>
      <c r="P60">
        <v>34.9</v>
      </c>
      <c r="Q60">
        <v>53.2</v>
      </c>
      <c r="R60">
        <v>29.3</v>
      </c>
      <c r="S60" t="s">
        <v>37</v>
      </c>
      <c r="T60">
        <f>AVERAGE(P48:P60)</f>
        <v>35.269999999999996</v>
      </c>
    </row>
    <row r="61" spans="1:22" x14ac:dyDescent="0.2">
      <c r="A61" s="6" t="s">
        <v>33</v>
      </c>
      <c r="D61">
        <v>37.659999999999997</v>
      </c>
      <c r="E61">
        <v>37.200000000000003</v>
      </c>
      <c r="F61">
        <v>77</v>
      </c>
      <c r="G61">
        <v>31.05</v>
      </c>
      <c r="H61">
        <v>31.7</v>
      </c>
      <c r="I61">
        <v>33.6</v>
      </c>
      <c r="J61">
        <v>31.1</v>
      </c>
      <c r="K61">
        <f t="shared" si="2"/>
        <v>31.765000000000001</v>
      </c>
      <c r="L61">
        <v>6</v>
      </c>
      <c r="M61">
        <v>3</v>
      </c>
      <c r="N61">
        <v>1</v>
      </c>
      <c r="O61">
        <v>1</v>
      </c>
    </row>
    <row r="64" spans="1:22" x14ac:dyDescent="0.2">
      <c r="A64" t="s">
        <v>101</v>
      </c>
    </row>
    <row r="65" spans="1:2" x14ac:dyDescent="0.2">
      <c r="A65" t="s">
        <v>16</v>
      </c>
      <c r="B65" s="22">
        <f>((C1-E1)/36)*60</f>
        <v>0.84999999999998488</v>
      </c>
    </row>
    <row r="66" spans="1:2" x14ac:dyDescent="0.2">
      <c r="A66" t="s">
        <v>39</v>
      </c>
      <c r="B66" s="22">
        <f>((C22-E22)/36)*60</f>
        <v>0.61666666666667425</v>
      </c>
    </row>
    <row r="67" spans="1:2" x14ac:dyDescent="0.2">
      <c r="A67" t="s">
        <v>46</v>
      </c>
      <c r="B67" s="22">
        <f>((C43-E43)/36)*60</f>
        <v>0.83333333333333326</v>
      </c>
    </row>
  </sheetData>
  <mergeCells count="6">
    <mergeCell ref="A55:A60"/>
    <mergeCell ref="A6:A11"/>
    <mergeCell ref="A13:A18"/>
    <mergeCell ref="A27:A32"/>
    <mergeCell ref="A34:A39"/>
    <mergeCell ref="A48:A5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67"/>
  <sheetViews>
    <sheetView zoomScale="80" zoomScaleNormal="80" zoomScalePageLayoutView="80" workbookViewId="0">
      <selection activeCell="U3" sqref="U3:AC45"/>
    </sheetView>
  </sheetViews>
  <sheetFormatPr baseColWidth="10" defaultColWidth="8.83203125" defaultRowHeight="15" x14ac:dyDescent="0.2"/>
  <cols>
    <col min="1" max="1" width="26.5" bestFit="1" customWidth="1"/>
    <col min="2" max="2" width="20.83203125" bestFit="1" customWidth="1"/>
    <col min="3" max="3" width="11.5" bestFit="1" customWidth="1"/>
    <col min="4" max="4" width="20.5" bestFit="1" customWidth="1"/>
    <col min="5" max="5" width="13.5" bestFit="1" customWidth="1"/>
    <col min="6" max="6" width="35.5" customWidth="1"/>
    <col min="7" max="7" width="12.1640625" bestFit="1" customWidth="1"/>
    <col min="8" max="8" width="34.5" bestFit="1" customWidth="1"/>
    <col min="9" max="9" width="10.33203125" bestFit="1" customWidth="1"/>
    <col min="10" max="10" width="20.5" bestFit="1" customWidth="1"/>
    <col min="11" max="11" width="20.5" customWidth="1"/>
    <col min="13" max="13" width="21.6640625" bestFit="1" customWidth="1"/>
    <col min="14" max="14" width="7.6640625" bestFit="1" customWidth="1"/>
    <col min="15" max="15" width="19.5" bestFit="1" customWidth="1"/>
    <col min="16" max="16" width="15.83203125" bestFit="1" customWidth="1"/>
    <col min="17" max="17" width="10.6640625" bestFit="1" customWidth="1"/>
    <col min="19" max="19" width="22.5" bestFit="1" customWidth="1"/>
    <col min="21" max="21" width="22.5" bestFit="1" customWidth="1"/>
    <col min="22" max="22" width="23.5" bestFit="1" customWidth="1"/>
  </cols>
  <sheetData>
    <row r="1" spans="1:29" ht="16" x14ac:dyDescent="0.2">
      <c r="B1" s="7" t="s">
        <v>0</v>
      </c>
      <c r="C1" s="5">
        <v>74.88</v>
      </c>
      <c r="D1" s="7" t="s">
        <v>1</v>
      </c>
      <c r="E1" s="5">
        <v>74.150000000000006</v>
      </c>
      <c r="F1" s="7" t="s">
        <v>2</v>
      </c>
      <c r="G1" s="5">
        <v>0.37</v>
      </c>
      <c r="H1" s="7" t="s">
        <v>3</v>
      </c>
      <c r="I1" s="5">
        <v>0.88</v>
      </c>
      <c r="J1" s="5"/>
      <c r="K1" s="5"/>
      <c r="L1" s="5"/>
      <c r="M1" s="7" t="s">
        <v>4</v>
      </c>
      <c r="N1" s="5">
        <v>750.81</v>
      </c>
    </row>
    <row r="2" spans="1:29" ht="16" x14ac:dyDescent="0.2">
      <c r="B2" s="5"/>
      <c r="C2" s="5"/>
      <c r="D2" s="5"/>
      <c r="E2" s="5"/>
      <c r="F2" s="7" t="s">
        <v>6</v>
      </c>
      <c r="G2" s="5">
        <v>0.35</v>
      </c>
      <c r="H2" s="7" t="s">
        <v>7</v>
      </c>
      <c r="I2" s="5">
        <v>0.9</v>
      </c>
      <c r="J2" s="5"/>
      <c r="K2" s="5"/>
      <c r="L2" s="5"/>
      <c r="M2" s="5"/>
      <c r="N2" s="5"/>
    </row>
    <row r="3" spans="1:29" x14ac:dyDescent="0.2">
      <c r="B3" s="1" t="s">
        <v>16</v>
      </c>
      <c r="U3" s="15"/>
      <c r="V3" s="15" t="s">
        <v>8</v>
      </c>
      <c r="W3" s="15" t="s">
        <v>9</v>
      </c>
      <c r="X3" s="15" t="s">
        <v>10</v>
      </c>
      <c r="Y3" s="15" t="s">
        <v>11</v>
      </c>
      <c r="Z3" s="15" t="s">
        <v>12</v>
      </c>
      <c r="AA3" s="15" t="s">
        <v>13</v>
      </c>
      <c r="AB3" s="15" t="s">
        <v>14</v>
      </c>
      <c r="AC3" s="15" t="s">
        <v>15</v>
      </c>
    </row>
    <row r="4" spans="1:29" ht="16" x14ac:dyDescent="0.2">
      <c r="B4" s="4" t="s">
        <v>18</v>
      </c>
      <c r="C4" s="4" t="s">
        <v>19</v>
      </c>
      <c r="D4" s="4" t="s">
        <v>20</v>
      </c>
      <c r="E4" s="4" t="s">
        <v>21</v>
      </c>
      <c r="F4" s="4" t="s">
        <v>11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12</v>
      </c>
      <c r="M4" s="4" t="s">
        <v>27</v>
      </c>
      <c r="N4" s="4" t="s">
        <v>14</v>
      </c>
      <c r="O4" s="4" t="s">
        <v>15</v>
      </c>
      <c r="P4" s="4" t="s">
        <v>28</v>
      </c>
      <c r="Q4" s="4" t="s">
        <v>29</v>
      </c>
      <c r="R4" s="4" t="s">
        <v>30</v>
      </c>
      <c r="U4" t="s">
        <v>17</v>
      </c>
      <c r="V4">
        <v>0.63</v>
      </c>
      <c r="W4">
        <v>7.5</v>
      </c>
      <c r="X4">
        <v>37.979999999999997</v>
      </c>
      <c r="Y4">
        <v>138</v>
      </c>
      <c r="Z4">
        <v>16</v>
      </c>
      <c r="AA4">
        <v>6</v>
      </c>
      <c r="AB4">
        <v>5</v>
      </c>
      <c r="AC4">
        <v>5</v>
      </c>
    </row>
    <row r="5" spans="1:29" x14ac:dyDescent="0.2">
      <c r="A5" t="s">
        <v>31</v>
      </c>
      <c r="B5">
        <v>0</v>
      </c>
      <c r="D5">
        <v>37.520000000000003</v>
      </c>
      <c r="E5">
        <v>36.799999999999997</v>
      </c>
      <c r="F5">
        <v>76</v>
      </c>
      <c r="G5">
        <v>31.3</v>
      </c>
      <c r="H5">
        <v>32.85</v>
      </c>
      <c r="I5">
        <v>31.5</v>
      </c>
      <c r="J5">
        <v>33.200000000000003</v>
      </c>
      <c r="K5">
        <f>0.3*(G5+H5)+0.2*(I5+J5)</f>
        <v>32.185000000000002</v>
      </c>
      <c r="L5">
        <v>6</v>
      </c>
      <c r="M5">
        <v>4</v>
      </c>
      <c r="N5">
        <v>1</v>
      </c>
      <c r="O5">
        <v>1</v>
      </c>
    </row>
    <row r="6" spans="1:29" x14ac:dyDescent="0.2">
      <c r="A6" s="30" t="s">
        <v>32</v>
      </c>
      <c r="B6">
        <v>5</v>
      </c>
      <c r="C6">
        <v>0</v>
      </c>
      <c r="D6">
        <v>37.47</v>
      </c>
      <c r="E6">
        <v>37.1</v>
      </c>
      <c r="F6">
        <v>78</v>
      </c>
      <c r="G6">
        <v>33.299999999999997</v>
      </c>
      <c r="H6">
        <v>34.299999999999997</v>
      </c>
      <c r="I6">
        <v>34.25</v>
      </c>
      <c r="J6">
        <v>34.75</v>
      </c>
      <c r="K6">
        <f>0.3*(G6+H6)+0.2*(I6+J6)</f>
        <v>34.08</v>
      </c>
      <c r="L6" s="2"/>
      <c r="M6" s="2"/>
      <c r="N6" s="2"/>
      <c r="O6" s="2"/>
      <c r="P6">
        <v>35.5</v>
      </c>
      <c r="Q6">
        <v>55</v>
      </c>
      <c r="R6">
        <v>30.2</v>
      </c>
    </row>
    <row r="7" spans="1:29" x14ac:dyDescent="0.2">
      <c r="A7" s="30"/>
      <c r="B7">
        <v>10</v>
      </c>
      <c r="C7">
        <v>0</v>
      </c>
      <c r="D7">
        <v>37.409999999999997</v>
      </c>
      <c r="E7">
        <v>37.1</v>
      </c>
      <c r="F7">
        <v>79</v>
      </c>
      <c r="G7">
        <v>33.799999999999997</v>
      </c>
      <c r="H7">
        <v>34.6</v>
      </c>
      <c r="I7">
        <v>35</v>
      </c>
      <c r="J7">
        <v>35.1</v>
      </c>
      <c r="K7">
        <f t="shared" ref="K7:K19" si="0">0.3*(G7+H7)+0.2*(I7+J7)</f>
        <v>34.54</v>
      </c>
      <c r="L7">
        <v>6</v>
      </c>
      <c r="M7">
        <v>5</v>
      </c>
      <c r="N7">
        <v>3</v>
      </c>
      <c r="O7">
        <v>1</v>
      </c>
      <c r="P7">
        <v>35.9</v>
      </c>
      <c r="Q7">
        <v>55</v>
      </c>
      <c r="R7">
        <v>30.5</v>
      </c>
    </row>
    <row r="8" spans="1:29" x14ac:dyDescent="0.2">
      <c r="A8" s="30"/>
      <c r="B8">
        <v>15</v>
      </c>
      <c r="C8">
        <v>0</v>
      </c>
      <c r="D8">
        <v>37.39</v>
      </c>
      <c r="E8">
        <v>37.1</v>
      </c>
      <c r="F8">
        <v>79</v>
      </c>
      <c r="G8">
        <v>34.1</v>
      </c>
      <c r="H8">
        <v>34.75</v>
      </c>
      <c r="I8">
        <v>35.5</v>
      </c>
      <c r="J8">
        <v>35.35</v>
      </c>
      <c r="K8">
        <f t="shared" si="0"/>
        <v>34.824999999999996</v>
      </c>
      <c r="L8" s="2"/>
      <c r="M8" s="2"/>
      <c r="N8" s="2"/>
      <c r="O8" s="2"/>
      <c r="P8">
        <v>36.200000000000003</v>
      </c>
      <c r="Q8">
        <v>55.7</v>
      </c>
      <c r="R8">
        <v>30.7</v>
      </c>
    </row>
    <row r="9" spans="1:29" x14ac:dyDescent="0.2">
      <c r="A9" s="30"/>
      <c r="B9">
        <v>20</v>
      </c>
      <c r="C9">
        <v>0</v>
      </c>
      <c r="D9">
        <v>37.35</v>
      </c>
      <c r="E9">
        <v>37</v>
      </c>
      <c r="F9">
        <v>86</v>
      </c>
      <c r="G9">
        <v>34.15</v>
      </c>
      <c r="H9">
        <v>34.450000000000003</v>
      </c>
      <c r="I9">
        <v>35.65</v>
      </c>
      <c r="J9">
        <v>35.200000000000003</v>
      </c>
      <c r="K9">
        <f t="shared" si="0"/>
        <v>34.75</v>
      </c>
      <c r="L9">
        <v>6</v>
      </c>
      <c r="M9">
        <v>5</v>
      </c>
      <c r="N9">
        <v>3</v>
      </c>
      <c r="O9">
        <v>3</v>
      </c>
      <c r="P9">
        <v>36.200000000000003</v>
      </c>
      <c r="Q9">
        <v>54.3</v>
      </c>
      <c r="R9">
        <v>30.4</v>
      </c>
    </row>
    <row r="10" spans="1:29" x14ac:dyDescent="0.2">
      <c r="A10" s="30"/>
      <c r="B10">
        <v>25</v>
      </c>
      <c r="C10">
        <v>0</v>
      </c>
      <c r="D10">
        <v>37.340000000000003</v>
      </c>
      <c r="E10">
        <v>37.1</v>
      </c>
      <c r="F10">
        <v>78</v>
      </c>
      <c r="G10">
        <v>34.35</v>
      </c>
      <c r="H10">
        <v>34.85</v>
      </c>
      <c r="I10">
        <v>35.700000000000003</v>
      </c>
      <c r="J10">
        <v>35.1</v>
      </c>
      <c r="K10">
        <f t="shared" si="0"/>
        <v>34.92</v>
      </c>
      <c r="L10" s="2"/>
      <c r="M10" s="2"/>
      <c r="N10" s="2"/>
      <c r="O10" s="2"/>
      <c r="P10">
        <v>35.799999999999997</v>
      </c>
      <c r="Q10">
        <v>53.9</v>
      </c>
      <c r="R10">
        <v>29.9</v>
      </c>
    </row>
    <row r="11" spans="1:29" x14ac:dyDescent="0.2">
      <c r="A11" s="30"/>
      <c r="B11">
        <v>30</v>
      </c>
      <c r="C11">
        <v>0</v>
      </c>
      <c r="D11">
        <v>37.32</v>
      </c>
      <c r="E11">
        <v>37.1</v>
      </c>
      <c r="F11">
        <v>76</v>
      </c>
      <c r="G11">
        <v>34</v>
      </c>
      <c r="H11">
        <v>34.65</v>
      </c>
      <c r="I11">
        <v>35.4</v>
      </c>
      <c r="J11">
        <v>34.9</v>
      </c>
      <c r="K11">
        <f t="shared" si="0"/>
        <v>34.655000000000001</v>
      </c>
      <c r="L11">
        <v>6</v>
      </c>
      <c r="M11">
        <v>4.5</v>
      </c>
      <c r="N11">
        <v>3</v>
      </c>
      <c r="O11">
        <v>1</v>
      </c>
      <c r="P11">
        <v>35.1</v>
      </c>
      <c r="Q11">
        <v>53.5</v>
      </c>
      <c r="R11">
        <v>29.1</v>
      </c>
    </row>
    <row r="12" spans="1:29" x14ac:dyDescent="0.2">
      <c r="A12" s="6" t="s">
        <v>33</v>
      </c>
      <c r="D12">
        <v>37.25</v>
      </c>
      <c r="E12">
        <v>37</v>
      </c>
      <c r="F12">
        <v>78</v>
      </c>
      <c r="G12">
        <v>33.950000000000003</v>
      </c>
      <c r="H12">
        <v>34.65</v>
      </c>
      <c r="I12">
        <v>35.799999999999997</v>
      </c>
      <c r="J12">
        <v>35.1</v>
      </c>
      <c r="K12">
        <f t="shared" si="0"/>
        <v>34.76</v>
      </c>
      <c r="L12">
        <v>6</v>
      </c>
      <c r="M12">
        <v>5</v>
      </c>
      <c r="N12">
        <v>3</v>
      </c>
      <c r="O12">
        <v>1</v>
      </c>
      <c r="P12">
        <v>34.799999999999997</v>
      </c>
      <c r="Q12">
        <v>52</v>
      </c>
      <c r="R12">
        <v>29.7</v>
      </c>
    </row>
    <row r="13" spans="1:29" x14ac:dyDescent="0.2">
      <c r="A13" s="30" t="s">
        <v>34</v>
      </c>
      <c r="B13">
        <v>5</v>
      </c>
      <c r="C13">
        <v>105</v>
      </c>
      <c r="D13">
        <v>37.299999999999997</v>
      </c>
      <c r="E13">
        <v>37.1</v>
      </c>
      <c r="F13">
        <v>94</v>
      </c>
      <c r="G13">
        <v>33.9</v>
      </c>
      <c r="H13">
        <v>34.450000000000003</v>
      </c>
      <c r="I13">
        <v>36.049999999999997</v>
      </c>
      <c r="J13">
        <v>35.15</v>
      </c>
      <c r="K13">
        <f t="shared" si="0"/>
        <v>34.744999999999997</v>
      </c>
      <c r="L13" s="2"/>
      <c r="M13" s="2"/>
      <c r="N13" s="2"/>
      <c r="O13" s="2"/>
      <c r="P13">
        <v>35.799999999999997</v>
      </c>
      <c r="Q13">
        <v>55</v>
      </c>
      <c r="R13">
        <v>30.4</v>
      </c>
    </row>
    <row r="14" spans="1:29" x14ac:dyDescent="0.2">
      <c r="A14" s="30"/>
      <c r="B14">
        <v>10</v>
      </c>
      <c r="C14">
        <v>105</v>
      </c>
      <c r="D14">
        <v>37.380000000000003</v>
      </c>
      <c r="E14">
        <v>37.200000000000003</v>
      </c>
      <c r="F14">
        <v>95</v>
      </c>
      <c r="G14">
        <v>34.1</v>
      </c>
      <c r="H14">
        <v>33.85</v>
      </c>
      <c r="I14">
        <v>36.049999999999997</v>
      </c>
      <c r="J14">
        <v>35.25</v>
      </c>
      <c r="K14">
        <f t="shared" si="0"/>
        <v>34.645000000000003</v>
      </c>
      <c r="L14">
        <v>13</v>
      </c>
      <c r="M14">
        <v>6</v>
      </c>
      <c r="N14">
        <v>3</v>
      </c>
      <c r="O14">
        <v>4</v>
      </c>
      <c r="P14">
        <v>35.4</v>
      </c>
      <c r="Q14">
        <v>47.1</v>
      </c>
      <c r="R14">
        <v>28.6</v>
      </c>
    </row>
    <row r="15" spans="1:29" x14ac:dyDescent="0.2">
      <c r="A15" s="30"/>
      <c r="B15">
        <v>15</v>
      </c>
      <c r="C15">
        <v>105</v>
      </c>
      <c r="D15">
        <v>37.47</v>
      </c>
      <c r="E15">
        <v>37.6</v>
      </c>
      <c r="F15">
        <v>100</v>
      </c>
      <c r="G15">
        <v>34.9</v>
      </c>
      <c r="H15">
        <v>32.75</v>
      </c>
      <c r="I15">
        <v>36.75</v>
      </c>
      <c r="J15">
        <v>36</v>
      </c>
      <c r="K15">
        <f t="shared" si="0"/>
        <v>34.844999999999999</v>
      </c>
      <c r="L15" s="2"/>
      <c r="M15" s="2"/>
      <c r="N15" s="2"/>
      <c r="O15" s="2"/>
      <c r="P15">
        <v>35.9</v>
      </c>
      <c r="Q15">
        <v>55.7</v>
      </c>
      <c r="R15">
        <v>30.6</v>
      </c>
    </row>
    <row r="16" spans="1:29" x14ac:dyDescent="0.2">
      <c r="A16" s="30"/>
      <c r="B16">
        <v>20</v>
      </c>
      <c r="C16">
        <v>105</v>
      </c>
      <c r="D16">
        <v>37.590000000000003</v>
      </c>
      <c r="E16">
        <v>37.700000000000003</v>
      </c>
      <c r="F16">
        <v>103</v>
      </c>
      <c r="G16">
        <v>35.549999999999997</v>
      </c>
      <c r="H16">
        <v>34.4</v>
      </c>
      <c r="I16">
        <v>36.85</v>
      </c>
      <c r="J16">
        <v>36.1</v>
      </c>
      <c r="K16">
        <f t="shared" si="0"/>
        <v>35.574999999999996</v>
      </c>
      <c r="L16">
        <v>15</v>
      </c>
      <c r="M16">
        <v>6</v>
      </c>
      <c r="N16">
        <v>4</v>
      </c>
      <c r="O16">
        <v>4</v>
      </c>
      <c r="P16">
        <v>36.1</v>
      </c>
      <c r="Q16">
        <v>55.9</v>
      </c>
      <c r="R16">
        <v>30.7</v>
      </c>
      <c r="S16" t="s">
        <v>35</v>
      </c>
      <c r="T16">
        <f>R6:R18</f>
        <v>30.7</v>
      </c>
    </row>
    <row r="17" spans="1:29" x14ac:dyDescent="0.2">
      <c r="A17" s="30"/>
      <c r="B17">
        <v>25</v>
      </c>
      <c r="C17">
        <v>105</v>
      </c>
      <c r="D17">
        <v>37.69</v>
      </c>
      <c r="E17">
        <v>37.4</v>
      </c>
      <c r="F17">
        <v>105</v>
      </c>
      <c r="G17">
        <v>35.200000000000003</v>
      </c>
      <c r="H17">
        <v>35.15</v>
      </c>
      <c r="I17">
        <v>36.9</v>
      </c>
      <c r="J17">
        <v>36.049999999999997</v>
      </c>
      <c r="K17">
        <f t="shared" si="0"/>
        <v>35.694999999999993</v>
      </c>
      <c r="L17" s="2"/>
      <c r="M17" s="2"/>
      <c r="N17" s="2"/>
      <c r="O17" s="2"/>
      <c r="P17">
        <v>36.1</v>
      </c>
      <c r="Q17">
        <v>55.7</v>
      </c>
      <c r="R17">
        <v>30.7</v>
      </c>
      <c r="S17" t="s">
        <v>36</v>
      </c>
      <c r="T17">
        <f>AVERAGE(Q6:Q18)</f>
        <v>54.092307692307699</v>
      </c>
    </row>
    <row r="18" spans="1:29" x14ac:dyDescent="0.2">
      <c r="A18" s="30"/>
      <c r="B18">
        <v>30</v>
      </c>
      <c r="C18">
        <v>105</v>
      </c>
      <c r="D18">
        <v>37.799999999999997</v>
      </c>
      <c r="E18">
        <v>37.799999999999997</v>
      </c>
      <c r="F18">
        <v>107</v>
      </c>
      <c r="G18">
        <v>35.200000000000003</v>
      </c>
      <c r="H18">
        <v>35.200000000000003</v>
      </c>
      <c r="I18">
        <v>36.9</v>
      </c>
      <c r="J18">
        <v>36.049999999999997</v>
      </c>
      <c r="K18">
        <f t="shared" si="0"/>
        <v>35.71</v>
      </c>
      <c r="L18">
        <v>14</v>
      </c>
      <c r="M18">
        <v>6</v>
      </c>
      <c r="N18">
        <v>4</v>
      </c>
      <c r="O18">
        <v>5</v>
      </c>
      <c r="P18">
        <v>36</v>
      </c>
      <c r="Q18">
        <v>54.4</v>
      </c>
      <c r="R18">
        <v>30.3</v>
      </c>
      <c r="S18" t="s">
        <v>37</v>
      </c>
      <c r="T18">
        <f>AVERAGE(P6:P18)</f>
        <v>35.753846153846155</v>
      </c>
    </row>
    <row r="19" spans="1:29" x14ac:dyDescent="0.2">
      <c r="A19" s="19"/>
      <c r="D19">
        <v>37.89</v>
      </c>
      <c r="E19">
        <v>37.5</v>
      </c>
      <c r="F19">
        <v>89</v>
      </c>
      <c r="G19">
        <v>30.2</v>
      </c>
      <c r="H19">
        <v>32.5</v>
      </c>
      <c r="I19">
        <v>35.299999999999997</v>
      </c>
      <c r="J19">
        <v>34.200000000000003</v>
      </c>
      <c r="K19">
        <f t="shared" si="0"/>
        <v>32.71</v>
      </c>
      <c r="L19">
        <v>6</v>
      </c>
      <c r="M19">
        <v>4.5</v>
      </c>
      <c r="N19">
        <v>2</v>
      </c>
      <c r="O19">
        <v>5</v>
      </c>
      <c r="P19">
        <v>24.9</v>
      </c>
      <c r="Q19">
        <v>34</v>
      </c>
    </row>
    <row r="20" spans="1:29" s="10" customFormat="1" x14ac:dyDescent="0.2">
      <c r="A20" s="9"/>
    </row>
    <row r="22" spans="1:29" ht="16" x14ac:dyDescent="0.2">
      <c r="B22" s="7" t="s">
        <v>0</v>
      </c>
      <c r="C22" s="5">
        <v>75.849999999999994</v>
      </c>
      <c r="D22" s="7" t="s">
        <v>1</v>
      </c>
      <c r="E22" s="5">
        <v>75.349999999999994</v>
      </c>
      <c r="F22" s="7" t="s">
        <v>2</v>
      </c>
      <c r="G22" s="5">
        <v>0.36</v>
      </c>
      <c r="H22" s="7" t="s">
        <v>3</v>
      </c>
      <c r="I22" s="5">
        <v>0.78</v>
      </c>
      <c r="J22" s="5"/>
      <c r="K22" s="5"/>
      <c r="L22" s="5"/>
      <c r="M22" s="7" t="s">
        <v>4</v>
      </c>
      <c r="N22" s="5">
        <v>735.81</v>
      </c>
    </row>
    <row r="23" spans="1:29" ht="16" x14ac:dyDescent="0.2">
      <c r="B23" s="5"/>
      <c r="C23" s="5" t="s">
        <v>89</v>
      </c>
      <c r="D23" s="5"/>
      <c r="E23" s="5"/>
      <c r="F23" s="7" t="s">
        <v>6</v>
      </c>
      <c r="G23" s="5">
        <v>0.36</v>
      </c>
      <c r="H23" s="7" t="s">
        <v>7</v>
      </c>
      <c r="I23" s="5">
        <v>0.88</v>
      </c>
      <c r="J23" s="5"/>
      <c r="K23" s="5"/>
      <c r="L23" s="5"/>
      <c r="M23" s="5"/>
      <c r="N23" s="5"/>
      <c r="U23" s="15"/>
      <c r="V23" s="15" t="s">
        <v>8</v>
      </c>
      <c r="W23" s="15" t="s">
        <v>9</v>
      </c>
      <c r="X23" s="15" t="s">
        <v>10</v>
      </c>
      <c r="Y23" s="15" t="s">
        <v>11</v>
      </c>
      <c r="Z23" s="15" t="s">
        <v>12</v>
      </c>
      <c r="AA23" s="15" t="s">
        <v>13</v>
      </c>
      <c r="AB23" s="15" t="s">
        <v>14</v>
      </c>
      <c r="AC23" s="15" t="s">
        <v>15</v>
      </c>
    </row>
    <row r="24" spans="1:29" x14ac:dyDescent="0.2">
      <c r="B24" s="1" t="s">
        <v>39</v>
      </c>
      <c r="U24" t="s">
        <v>17</v>
      </c>
      <c r="V24">
        <v>0.66</v>
      </c>
      <c r="W24">
        <v>7</v>
      </c>
      <c r="X24">
        <v>37.47</v>
      </c>
      <c r="Y24">
        <v>134</v>
      </c>
      <c r="Z24">
        <v>16</v>
      </c>
      <c r="AA24">
        <v>6.5</v>
      </c>
      <c r="AB24">
        <v>5</v>
      </c>
      <c r="AC24">
        <v>1</v>
      </c>
    </row>
    <row r="25" spans="1:29" ht="16" x14ac:dyDescent="0.2">
      <c r="B25" s="4" t="s">
        <v>18</v>
      </c>
      <c r="C25" s="4" t="s">
        <v>19</v>
      </c>
      <c r="D25" s="4" t="s">
        <v>20</v>
      </c>
      <c r="E25" s="4" t="s">
        <v>21</v>
      </c>
      <c r="F25" s="4" t="s">
        <v>11</v>
      </c>
      <c r="G25" s="4" t="s">
        <v>22</v>
      </c>
      <c r="H25" s="4" t="s">
        <v>23</v>
      </c>
      <c r="I25" s="4" t="s">
        <v>24</v>
      </c>
      <c r="J25" s="4" t="s">
        <v>25</v>
      </c>
      <c r="K25" s="4" t="s">
        <v>26</v>
      </c>
      <c r="L25" s="4" t="s">
        <v>12</v>
      </c>
      <c r="M25" s="4" t="s">
        <v>27</v>
      </c>
      <c r="N25" s="4" t="s">
        <v>14</v>
      </c>
      <c r="O25" s="4" t="s">
        <v>15</v>
      </c>
      <c r="P25" s="4" t="s">
        <v>28</v>
      </c>
      <c r="Q25" s="4" t="s">
        <v>29</v>
      </c>
      <c r="R25" s="4" t="s">
        <v>30</v>
      </c>
    </row>
    <row r="26" spans="1:29" x14ac:dyDescent="0.2">
      <c r="A26" t="s">
        <v>31</v>
      </c>
      <c r="B26">
        <v>0</v>
      </c>
      <c r="D26">
        <v>37.18</v>
      </c>
      <c r="E26">
        <v>36.700000000000003</v>
      </c>
      <c r="F26">
        <v>77</v>
      </c>
      <c r="G26">
        <v>33.1</v>
      </c>
      <c r="H26">
        <v>33.5</v>
      </c>
      <c r="I26">
        <v>30.95</v>
      </c>
      <c r="J26">
        <v>31.85</v>
      </c>
      <c r="K26">
        <f>0.3*(G26+H26)+0.2*(I26+J26)</f>
        <v>32.54</v>
      </c>
      <c r="L26">
        <v>6</v>
      </c>
      <c r="M26">
        <v>4</v>
      </c>
      <c r="N26">
        <v>1</v>
      </c>
      <c r="O26">
        <v>1</v>
      </c>
    </row>
    <row r="27" spans="1:29" x14ac:dyDescent="0.2">
      <c r="A27" s="30" t="s">
        <v>32</v>
      </c>
      <c r="B27">
        <v>5</v>
      </c>
      <c r="C27">
        <v>0</v>
      </c>
      <c r="D27">
        <v>37.11</v>
      </c>
      <c r="E27">
        <v>36.9</v>
      </c>
      <c r="F27">
        <v>79</v>
      </c>
      <c r="G27">
        <v>34.299999999999997</v>
      </c>
      <c r="H27">
        <v>34.549999999999997</v>
      </c>
      <c r="I27">
        <v>33.700000000000003</v>
      </c>
      <c r="J27">
        <v>33.15</v>
      </c>
      <c r="K27">
        <f>0.3*(G27+H27)+0.2*(I27+J27)</f>
        <v>34.024999999999999</v>
      </c>
      <c r="L27" s="2"/>
      <c r="M27" s="2"/>
      <c r="N27" s="2">
        <v>2</v>
      </c>
      <c r="O27" s="2"/>
      <c r="P27">
        <v>35.5</v>
      </c>
      <c r="Q27">
        <v>44.7</v>
      </c>
      <c r="R27">
        <v>28.5</v>
      </c>
    </row>
    <row r="28" spans="1:29" x14ac:dyDescent="0.2">
      <c r="A28" s="30"/>
      <c r="B28">
        <v>10</v>
      </c>
      <c r="C28">
        <v>0</v>
      </c>
      <c r="D28">
        <v>37.049999999999997</v>
      </c>
      <c r="E28">
        <v>37</v>
      </c>
      <c r="F28">
        <v>77</v>
      </c>
      <c r="G28">
        <v>35.049999999999997</v>
      </c>
      <c r="H28">
        <v>35.15</v>
      </c>
      <c r="I28">
        <v>34.5</v>
      </c>
      <c r="J28">
        <v>33.75</v>
      </c>
      <c r="K28">
        <f t="shared" ref="K28:K40" si="1">0.3*(G28+H28)+0.2*(I28+J28)</f>
        <v>34.709999999999994</v>
      </c>
      <c r="L28">
        <v>6</v>
      </c>
      <c r="M28">
        <v>5</v>
      </c>
      <c r="N28">
        <v>2</v>
      </c>
      <c r="O28">
        <v>1</v>
      </c>
      <c r="P28">
        <v>36.299999999999997</v>
      </c>
      <c r="Q28">
        <v>49.9</v>
      </c>
      <c r="R28">
        <v>30.3</v>
      </c>
    </row>
    <row r="29" spans="1:29" x14ac:dyDescent="0.2">
      <c r="A29" s="30"/>
      <c r="B29">
        <v>15</v>
      </c>
      <c r="C29">
        <v>0</v>
      </c>
      <c r="D29">
        <v>36.99</v>
      </c>
      <c r="E29">
        <v>36.9</v>
      </c>
      <c r="F29">
        <v>80</v>
      </c>
      <c r="G29">
        <v>35.200000000000003</v>
      </c>
      <c r="H29">
        <v>35.35</v>
      </c>
      <c r="I29">
        <v>34.75</v>
      </c>
      <c r="J29">
        <v>33.700000000000003</v>
      </c>
      <c r="K29">
        <f t="shared" si="1"/>
        <v>34.855000000000004</v>
      </c>
      <c r="L29" s="2"/>
      <c r="M29" s="2"/>
      <c r="N29" s="2"/>
      <c r="O29" s="2"/>
      <c r="P29">
        <v>36.4</v>
      </c>
      <c r="Q29">
        <v>49.8</v>
      </c>
      <c r="R29">
        <v>30.4</v>
      </c>
      <c r="U29" s="3" t="s">
        <v>41</v>
      </c>
      <c r="V29" s="3" t="s">
        <v>42</v>
      </c>
    </row>
    <row r="30" spans="1:29" x14ac:dyDescent="0.2">
      <c r="A30" s="30"/>
      <c r="B30">
        <v>20</v>
      </c>
      <c r="C30">
        <v>0</v>
      </c>
      <c r="D30">
        <v>36.950000000000003</v>
      </c>
      <c r="E30">
        <v>36.700000000000003</v>
      </c>
      <c r="F30">
        <v>77</v>
      </c>
      <c r="G30">
        <v>35.200000000000003</v>
      </c>
      <c r="H30">
        <v>35.4</v>
      </c>
      <c r="I30">
        <v>34.9</v>
      </c>
      <c r="J30">
        <v>33.4</v>
      </c>
      <c r="K30">
        <f t="shared" si="1"/>
        <v>34.839999999999996</v>
      </c>
      <c r="L30">
        <v>6</v>
      </c>
      <c r="M30">
        <v>4</v>
      </c>
      <c r="N30">
        <v>2</v>
      </c>
      <c r="O30">
        <v>1</v>
      </c>
      <c r="P30">
        <v>36.700000000000003</v>
      </c>
      <c r="Q30">
        <v>45</v>
      </c>
      <c r="R30">
        <v>29.3</v>
      </c>
      <c r="U30">
        <v>10</v>
      </c>
      <c r="V30">
        <v>4</v>
      </c>
    </row>
    <row r="31" spans="1:29" x14ac:dyDescent="0.2">
      <c r="A31" s="30"/>
      <c r="B31">
        <v>25</v>
      </c>
      <c r="C31">
        <v>0</v>
      </c>
      <c r="D31">
        <v>36.89</v>
      </c>
      <c r="E31">
        <v>36.700000000000003</v>
      </c>
      <c r="F31">
        <v>78</v>
      </c>
      <c r="G31">
        <v>35.35</v>
      </c>
      <c r="H31">
        <v>35.450000000000003</v>
      </c>
      <c r="I31">
        <v>35.049999999999997</v>
      </c>
      <c r="J31">
        <v>33.65</v>
      </c>
      <c r="K31">
        <f t="shared" si="1"/>
        <v>34.980000000000004</v>
      </c>
      <c r="L31" s="2"/>
      <c r="M31" s="2"/>
      <c r="N31" s="2"/>
      <c r="O31" s="2"/>
      <c r="P31">
        <v>36.5</v>
      </c>
      <c r="Q31">
        <v>44.4</v>
      </c>
      <c r="R31">
        <v>29.2</v>
      </c>
      <c r="U31">
        <v>20</v>
      </c>
      <c r="V31">
        <v>4</v>
      </c>
    </row>
    <row r="32" spans="1:29" x14ac:dyDescent="0.2">
      <c r="A32" s="30"/>
      <c r="B32">
        <v>30</v>
      </c>
      <c r="C32">
        <v>0</v>
      </c>
      <c r="D32">
        <v>36.79</v>
      </c>
      <c r="E32">
        <v>36.5</v>
      </c>
      <c r="F32">
        <v>77</v>
      </c>
      <c r="G32">
        <v>35.450000000000003</v>
      </c>
      <c r="H32">
        <v>35.5</v>
      </c>
      <c r="I32">
        <v>35.15</v>
      </c>
      <c r="J32">
        <v>33.75</v>
      </c>
      <c r="K32">
        <f t="shared" si="1"/>
        <v>35.064999999999998</v>
      </c>
      <c r="L32">
        <v>6</v>
      </c>
      <c r="M32">
        <v>5</v>
      </c>
      <c r="N32">
        <v>2</v>
      </c>
      <c r="O32">
        <v>1</v>
      </c>
      <c r="P32">
        <v>36.6</v>
      </c>
      <c r="Q32">
        <v>47.1</v>
      </c>
      <c r="R32">
        <v>29.8</v>
      </c>
      <c r="U32">
        <v>30</v>
      </c>
      <c r="V32">
        <v>4</v>
      </c>
    </row>
    <row r="33" spans="1:29" x14ac:dyDescent="0.2">
      <c r="A33" s="6" t="s">
        <v>33</v>
      </c>
      <c r="D33">
        <v>36.82</v>
      </c>
      <c r="E33">
        <v>36.200000000000003</v>
      </c>
      <c r="F33">
        <v>75</v>
      </c>
      <c r="G33">
        <v>35.950000000000003</v>
      </c>
      <c r="H33">
        <v>35.700000000000003</v>
      </c>
      <c r="I33">
        <v>35.75</v>
      </c>
      <c r="J33">
        <v>34.85</v>
      </c>
      <c r="K33">
        <f t="shared" si="1"/>
        <v>35.615000000000002</v>
      </c>
      <c r="L33">
        <v>6</v>
      </c>
      <c r="M33">
        <v>5</v>
      </c>
      <c r="N33">
        <v>2</v>
      </c>
      <c r="O33">
        <v>1</v>
      </c>
      <c r="P33">
        <v>37</v>
      </c>
      <c r="Q33">
        <v>46.5</v>
      </c>
      <c r="R33">
        <v>30</v>
      </c>
      <c r="U33">
        <v>40</v>
      </c>
      <c r="V33">
        <v>5</v>
      </c>
    </row>
    <row r="34" spans="1:29" x14ac:dyDescent="0.2">
      <c r="A34" s="30" t="s">
        <v>34</v>
      </c>
      <c r="B34">
        <v>5</v>
      </c>
      <c r="C34">
        <v>105</v>
      </c>
      <c r="D34">
        <v>36.700000000000003</v>
      </c>
      <c r="E34">
        <v>36.5</v>
      </c>
      <c r="F34">
        <v>102</v>
      </c>
      <c r="G34">
        <v>35.549999999999997</v>
      </c>
      <c r="H34">
        <v>35.4</v>
      </c>
      <c r="I34">
        <v>35.35</v>
      </c>
      <c r="J34">
        <v>34.85</v>
      </c>
      <c r="K34">
        <f t="shared" si="1"/>
        <v>35.324999999999996</v>
      </c>
      <c r="L34" s="2"/>
      <c r="M34" s="2"/>
      <c r="N34" s="2"/>
      <c r="O34" s="2"/>
      <c r="P34">
        <v>35.4</v>
      </c>
      <c r="Q34">
        <v>47.7</v>
      </c>
      <c r="R34">
        <v>28.6</v>
      </c>
      <c r="U34">
        <v>50</v>
      </c>
      <c r="V34">
        <v>5</v>
      </c>
    </row>
    <row r="35" spans="1:29" x14ac:dyDescent="0.2">
      <c r="A35" s="30"/>
      <c r="B35">
        <v>10</v>
      </c>
      <c r="C35">
        <v>105</v>
      </c>
      <c r="D35">
        <v>36.770000000000003</v>
      </c>
      <c r="E35">
        <v>36.9</v>
      </c>
      <c r="F35">
        <v>103</v>
      </c>
      <c r="G35">
        <v>35.799999999999997</v>
      </c>
      <c r="H35">
        <v>35.4</v>
      </c>
      <c r="I35">
        <v>35.799999999999997</v>
      </c>
      <c r="J35">
        <v>35.65</v>
      </c>
      <c r="K35">
        <f t="shared" si="1"/>
        <v>35.649999999999991</v>
      </c>
      <c r="L35">
        <v>13</v>
      </c>
      <c r="M35">
        <v>5.5</v>
      </c>
      <c r="N35">
        <v>3</v>
      </c>
      <c r="O35">
        <v>1</v>
      </c>
      <c r="P35">
        <v>34.9</v>
      </c>
      <c r="Q35">
        <v>49.9</v>
      </c>
      <c r="R35">
        <v>28.6</v>
      </c>
      <c r="U35">
        <v>60</v>
      </c>
      <c r="V35">
        <v>5</v>
      </c>
    </row>
    <row r="36" spans="1:29" x14ac:dyDescent="0.2">
      <c r="A36" s="30"/>
      <c r="B36">
        <v>15</v>
      </c>
      <c r="C36">
        <v>105</v>
      </c>
      <c r="D36">
        <v>36.92</v>
      </c>
      <c r="E36">
        <v>37.1</v>
      </c>
      <c r="F36">
        <v>108</v>
      </c>
      <c r="G36">
        <v>36.25</v>
      </c>
      <c r="H36">
        <v>35.25</v>
      </c>
      <c r="I36">
        <v>36.299999999999997</v>
      </c>
      <c r="J36">
        <v>36.1</v>
      </c>
      <c r="K36">
        <f t="shared" si="1"/>
        <v>35.93</v>
      </c>
      <c r="L36" s="2"/>
      <c r="M36" s="2"/>
      <c r="N36" s="2"/>
      <c r="O36" s="2"/>
      <c r="P36">
        <v>35.200000000000003</v>
      </c>
      <c r="Q36">
        <v>51.1</v>
      </c>
      <c r="R36">
        <v>29.2</v>
      </c>
      <c r="U36" t="s">
        <v>43</v>
      </c>
      <c r="V36">
        <f>AVERAGE(V30:V35)</f>
        <v>4.5</v>
      </c>
    </row>
    <row r="37" spans="1:29" x14ac:dyDescent="0.2">
      <c r="A37" s="30"/>
      <c r="B37">
        <v>20</v>
      </c>
      <c r="C37">
        <v>105</v>
      </c>
      <c r="D37">
        <v>37.03</v>
      </c>
      <c r="E37">
        <v>37.299999999999997</v>
      </c>
      <c r="F37">
        <v>108</v>
      </c>
      <c r="G37">
        <v>36.4</v>
      </c>
      <c r="H37">
        <v>35.450000000000003</v>
      </c>
      <c r="I37">
        <v>36.6</v>
      </c>
      <c r="J37">
        <v>36.35</v>
      </c>
      <c r="K37">
        <f t="shared" si="1"/>
        <v>36.144999999999996</v>
      </c>
      <c r="L37">
        <v>15</v>
      </c>
      <c r="M37">
        <v>6</v>
      </c>
      <c r="N37">
        <v>4</v>
      </c>
      <c r="O37">
        <v>1</v>
      </c>
      <c r="P37">
        <v>35.4</v>
      </c>
      <c r="Q37">
        <v>52.1</v>
      </c>
      <c r="R37">
        <v>29.5</v>
      </c>
      <c r="S37" t="s">
        <v>35</v>
      </c>
      <c r="T37">
        <f>R27:R39</f>
        <v>29.5</v>
      </c>
    </row>
    <row r="38" spans="1:29" x14ac:dyDescent="0.2">
      <c r="A38" s="30"/>
      <c r="B38">
        <v>25</v>
      </c>
      <c r="C38">
        <v>105</v>
      </c>
      <c r="D38">
        <v>37.159999999999997</v>
      </c>
      <c r="E38">
        <v>37.5</v>
      </c>
      <c r="F38">
        <v>109</v>
      </c>
      <c r="G38">
        <v>36.549999999999997</v>
      </c>
      <c r="H38">
        <v>35.4</v>
      </c>
      <c r="I38">
        <v>36.700000000000003</v>
      </c>
      <c r="J38">
        <v>36.35</v>
      </c>
      <c r="K38">
        <f t="shared" si="1"/>
        <v>36.195</v>
      </c>
      <c r="L38" s="2"/>
      <c r="M38" s="2"/>
      <c r="N38" s="2"/>
      <c r="O38" s="2"/>
      <c r="P38">
        <v>35.5</v>
      </c>
      <c r="Q38">
        <v>53.3</v>
      </c>
      <c r="R38">
        <v>29.8</v>
      </c>
      <c r="S38" t="s">
        <v>36</v>
      </c>
      <c r="T38">
        <f>AVERAGE(Q27:Q39)</f>
        <v>48.907692307692294</v>
      </c>
    </row>
    <row r="39" spans="1:29" x14ac:dyDescent="0.2">
      <c r="A39" s="30"/>
      <c r="B39">
        <v>30</v>
      </c>
      <c r="C39">
        <v>105</v>
      </c>
      <c r="D39">
        <v>37.28</v>
      </c>
      <c r="E39">
        <v>37.5</v>
      </c>
      <c r="F39">
        <v>109</v>
      </c>
      <c r="G39">
        <v>36.049999999999997</v>
      </c>
      <c r="H39">
        <v>35.5</v>
      </c>
      <c r="I39">
        <v>36.85</v>
      </c>
      <c r="J39">
        <v>36.5</v>
      </c>
      <c r="K39">
        <f t="shared" si="1"/>
        <v>36.134999999999998</v>
      </c>
      <c r="L39">
        <v>14</v>
      </c>
      <c r="M39">
        <v>6</v>
      </c>
      <c r="N39">
        <v>4</v>
      </c>
      <c r="O39">
        <v>1</v>
      </c>
      <c r="P39">
        <v>35.6</v>
      </c>
      <c r="Q39">
        <v>54.3</v>
      </c>
      <c r="R39">
        <v>30.1</v>
      </c>
      <c r="S39" t="s">
        <v>37</v>
      </c>
      <c r="T39">
        <f>AVERAGE(P27:P39)</f>
        <v>35.92307692307692</v>
      </c>
    </row>
    <row r="40" spans="1:29" x14ac:dyDescent="0.2">
      <c r="A40" s="19"/>
      <c r="D40">
        <v>37.700000000000003</v>
      </c>
      <c r="E40">
        <v>37.200000000000003</v>
      </c>
      <c r="F40">
        <v>89</v>
      </c>
      <c r="G40">
        <v>33.85</v>
      </c>
      <c r="H40">
        <v>34.200000000000003</v>
      </c>
      <c r="I40">
        <v>34.75</v>
      </c>
      <c r="J40">
        <v>33.85</v>
      </c>
      <c r="K40">
        <f t="shared" si="1"/>
        <v>34.135000000000005</v>
      </c>
      <c r="L40">
        <v>6</v>
      </c>
      <c r="M40">
        <v>4</v>
      </c>
      <c r="N40">
        <v>2</v>
      </c>
      <c r="O40">
        <v>1</v>
      </c>
    </row>
    <row r="41" spans="1:29" s="10" customFormat="1" x14ac:dyDescent="0.2">
      <c r="A41" s="11"/>
    </row>
    <row r="43" spans="1:29" ht="16" x14ac:dyDescent="0.2">
      <c r="B43" s="7" t="s">
        <v>0</v>
      </c>
      <c r="C43" s="5">
        <v>75.44</v>
      </c>
      <c r="D43" s="7" t="s">
        <v>1</v>
      </c>
      <c r="E43" s="5">
        <v>74.86</v>
      </c>
      <c r="F43" s="7" t="s">
        <v>2</v>
      </c>
      <c r="G43" s="5">
        <v>0.35</v>
      </c>
      <c r="H43" s="7" t="s">
        <v>3</v>
      </c>
      <c r="I43" s="5">
        <v>0.69</v>
      </c>
      <c r="J43" s="5"/>
      <c r="K43" s="5"/>
      <c r="L43" s="5"/>
      <c r="M43" s="8" t="s">
        <v>4</v>
      </c>
      <c r="N43" s="5">
        <v>765.81</v>
      </c>
    </row>
    <row r="44" spans="1:29" ht="16" x14ac:dyDescent="0.2">
      <c r="B44" s="5"/>
      <c r="C44" s="5"/>
      <c r="D44" s="5"/>
      <c r="E44" s="5"/>
      <c r="F44" s="7" t="s">
        <v>6</v>
      </c>
      <c r="G44" s="5">
        <v>0.36</v>
      </c>
      <c r="H44" s="7" t="s">
        <v>7</v>
      </c>
      <c r="I44" s="5">
        <v>0.76</v>
      </c>
      <c r="J44" s="5"/>
      <c r="K44" s="5"/>
      <c r="L44" s="5"/>
      <c r="M44" s="5"/>
      <c r="N44" s="5"/>
      <c r="U44" s="15"/>
      <c r="V44" s="15" t="s">
        <v>8</v>
      </c>
      <c r="W44" s="15" t="s">
        <v>9</v>
      </c>
      <c r="X44" s="15" t="s">
        <v>10</v>
      </c>
      <c r="Y44" s="15" t="s">
        <v>11</v>
      </c>
      <c r="Z44" s="15" t="s">
        <v>12</v>
      </c>
      <c r="AA44" s="15" t="s">
        <v>13</v>
      </c>
      <c r="AB44" s="15" t="s">
        <v>14</v>
      </c>
      <c r="AC44" s="15" t="s">
        <v>15</v>
      </c>
    </row>
    <row r="45" spans="1:29" x14ac:dyDescent="0.2">
      <c r="B45" s="1" t="s">
        <v>46</v>
      </c>
      <c r="U45" t="s">
        <v>17</v>
      </c>
      <c r="V45">
        <v>0.59</v>
      </c>
      <c r="W45">
        <v>7</v>
      </c>
      <c r="X45">
        <v>37.85</v>
      </c>
      <c r="Y45">
        <v>134</v>
      </c>
      <c r="Z45">
        <v>13</v>
      </c>
      <c r="AA45">
        <v>6</v>
      </c>
      <c r="AB45">
        <v>4</v>
      </c>
      <c r="AC45">
        <v>3</v>
      </c>
    </row>
    <row r="46" spans="1:29" ht="16" x14ac:dyDescent="0.2">
      <c r="B46" s="4" t="s">
        <v>18</v>
      </c>
      <c r="C46" s="4" t="s">
        <v>19</v>
      </c>
      <c r="D46" s="4" t="s">
        <v>20</v>
      </c>
      <c r="E46" s="4" t="s">
        <v>21</v>
      </c>
      <c r="F46" s="4" t="s">
        <v>11</v>
      </c>
      <c r="G46" s="4" t="s">
        <v>22</v>
      </c>
      <c r="H46" s="4" t="s">
        <v>23</v>
      </c>
      <c r="I46" s="4" t="s">
        <v>24</v>
      </c>
      <c r="J46" s="4" t="s">
        <v>25</v>
      </c>
      <c r="K46" s="4" t="s">
        <v>26</v>
      </c>
      <c r="L46" s="4" t="s">
        <v>12</v>
      </c>
      <c r="M46" s="4" t="s">
        <v>27</v>
      </c>
      <c r="N46" s="4" t="s">
        <v>14</v>
      </c>
      <c r="O46" s="4" t="s">
        <v>15</v>
      </c>
      <c r="P46" s="4" t="s">
        <v>28</v>
      </c>
      <c r="Q46" s="4" t="s">
        <v>29</v>
      </c>
      <c r="R46" s="4" t="s">
        <v>30</v>
      </c>
    </row>
    <row r="47" spans="1:29" x14ac:dyDescent="0.2">
      <c r="A47" t="s">
        <v>31</v>
      </c>
      <c r="B47">
        <v>0</v>
      </c>
      <c r="D47">
        <v>37.229999999999997</v>
      </c>
      <c r="E47">
        <v>36.6</v>
      </c>
      <c r="F47">
        <v>73</v>
      </c>
      <c r="G47">
        <v>33.1</v>
      </c>
      <c r="H47">
        <v>33.299999999999997</v>
      </c>
      <c r="I47">
        <v>31.9</v>
      </c>
      <c r="J47">
        <v>33.4</v>
      </c>
      <c r="K47">
        <f>0.3*(G47+H47)+0.2*(I47+J47)</f>
        <v>32.980000000000004</v>
      </c>
      <c r="L47">
        <v>6</v>
      </c>
      <c r="M47">
        <v>4</v>
      </c>
      <c r="N47">
        <v>1</v>
      </c>
      <c r="O47">
        <v>1</v>
      </c>
    </row>
    <row r="48" spans="1:29" x14ac:dyDescent="0.2">
      <c r="A48" s="30" t="s">
        <v>32</v>
      </c>
      <c r="B48">
        <v>5</v>
      </c>
      <c r="C48">
        <v>0</v>
      </c>
      <c r="D48">
        <v>37.159999999999997</v>
      </c>
      <c r="E48">
        <v>37.1</v>
      </c>
      <c r="F48">
        <v>71</v>
      </c>
      <c r="G48">
        <v>35.200000000000003</v>
      </c>
      <c r="H48">
        <v>34.450000000000003</v>
      </c>
      <c r="I48">
        <v>34.25</v>
      </c>
      <c r="J48">
        <v>34</v>
      </c>
      <c r="K48">
        <f>0.3*(G48+H48)+0.2*(I48+J48)</f>
        <v>34.545000000000002</v>
      </c>
      <c r="L48" s="2"/>
      <c r="M48" s="2"/>
      <c r="N48" s="2"/>
      <c r="O48" s="2"/>
      <c r="P48">
        <v>34.9</v>
      </c>
      <c r="Q48">
        <v>46.2</v>
      </c>
      <c r="R48">
        <v>27.6</v>
      </c>
    </row>
    <row r="49" spans="1:22" x14ac:dyDescent="0.2">
      <c r="A49" s="30"/>
      <c r="B49">
        <v>10</v>
      </c>
      <c r="C49">
        <v>0</v>
      </c>
      <c r="D49">
        <v>37.11</v>
      </c>
      <c r="E49">
        <v>37.200000000000003</v>
      </c>
      <c r="F49">
        <v>74</v>
      </c>
      <c r="G49">
        <v>35.700000000000003</v>
      </c>
      <c r="H49">
        <v>34.75</v>
      </c>
      <c r="I49">
        <v>34.9</v>
      </c>
      <c r="J49">
        <v>34.4</v>
      </c>
      <c r="K49">
        <f t="shared" ref="K49:K61" si="2">0.3*(G49+H49)+0.2*(I49+J49)</f>
        <v>34.995000000000005</v>
      </c>
      <c r="L49">
        <v>6</v>
      </c>
      <c r="M49">
        <v>5.5</v>
      </c>
      <c r="N49">
        <v>3</v>
      </c>
      <c r="O49">
        <v>1</v>
      </c>
      <c r="P49">
        <v>34.1</v>
      </c>
      <c r="Q49">
        <v>50.5</v>
      </c>
      <c r="R49">
        <v>27.3</v>
      </c>
    </row>
    <row r="50" spans="1:22" x14ac:dyDescent="0.2">
      <c r="A50" s="30"/>
      <c r="B50">
        <v>15</v>
      </c>
      <c r="C50">
        <v>0</v>
      </c>
      <c r="D50">
        <v>37.1</v>
      </c>
      <c r="E50">
        <v>37</v>
      </c>
      <c r="F50">
        <v>74</v>
      </c>
      <c r="G50">
        <v>35.950000000000003</v>
      </c>
      <c r="H50">
        <v>35.049999999999997</v>
      </c>
      <c r="I50">
        <v>35.15</v>
      </c>
      <c r="J50">
        <v>34.450000000000003</v>
      </c>
      <c r="K50">
        <f t="shared" si="2"/>
        <v>35.22</v>
      </c>
      <c r="L50" s="2"/>
      <c r="M50" s="2"/>
      <c r="N50" s="2"/>
      <c r="O50" s="2"/>
      <c r="P50">
        <v>33.799999999999997</v>
      </c>
      <c r="Q50">
        <v>53.9</v>
      </c>
      <c r="R50">
        <v>28</v>
      </c>
      <c r="U50" s="3" t="s">
        <v>41</v>
      </c>
      <c r="V50" s="3" t="s">
        <v>48</v>
      </c>
    </row>
    <row r="51" spans="1:22" x14ac:dyDescent="0.2">
      <c r="A51" s="30"/>
      <c r="B51">
        <v>20</v>
      </c>
      <c r="C51">
        <v>0</v>
      </c>
      <c r="D51">
        <v>37.08</v>
      </c>
      <c r="E51">
        <v>37</v>
      </c>
      <c r="F51">
        <v>73</v>
      </c>
      <c r="G51">
        <v>36.1</v>
      </c>
      <c r="H51">
        <v>35.200000000000003</v>
      </c>
      <c r="I51">
        <v>35.299999999999997</v>
      </c>
      <c r="J51">
        <v>34.549999999999997</v>
      </c>
      <c r="K51">
        <f t="shared" si="2"/>
        <v>35.36</v>
      </c>
      <c r="L51">
        <v>6</v>
      </c>
      <c r="M51">
        <v>5.5</v>
      </c>
      <c r="N51">
        <v>3</v>
      </c>
      <c r="O51">
        <v>1</v>
      </c>
      <c r="P51">
        <v>33.6</v>
      </c>
      <c r="Q51">
        <v>55.9</v>
      </c>
      <c r="R51">
        <v>28.4</v>
      </c>
      <c r="U51">
        <v>10</v>
      </c>
      <c r="V51">
        <v>41</v>
      </c>
    </row>
    <row r="52" spans="1:22" x14ac:dyDescent="0.2">
      <c r="A52" s="30"/>
      <c r="B52">
        <v>25</v>
      </c>
      <c r="C52">
        <v>0</v>
      </c>
      <c r="D52">
        <v>37.08</v>
      </c>
      <c r="E52">
        <v>37</v>
      </c>
      <c r="F52">
        <v>74</v>
      </c>
      <c r="G52">
        <v>36.15</v>
      </c>
      <c r="H52">
        <v>35.299999999999997</v>
      </c>
      <c r="I52">
        <v>35.450000000000003</v>
      </c>
      <c r="J52">
        <v>34.549999999999997</v>
      </c>
      <c r="K52">
        <f t="shared" si="2"/>
        <v>35.434999999999995</v>
      </c>
      <c r="L52" s="2"/>
      <c r="M52" s="2"/>
      <c r="N52" s="2"/>
      <c r="O52" s="2"/>
      <c r="P52">
        <v>33.9</v>
      </c>
      <c r="Q52">
        <v>57.7</v>
      </c>
      <c r="R52">
        <v>28.8</v>
      </c>
      <c r="U52">
        <v>20</v>
      </c>
      <c r="V52">
        <v>39</v>
      </c>
    </row>
    <row r="53" spans="1:22" x14ac:dyDescent="0.2">
      <c r="A53" s="30"/>
      <c r="B53">
        <v>30</v>
      </c>
      <c r="C53">
        <v>0</v>
      </c>
      <c r="D53">
        <v>37.090000000000003</v>
      </c>
      <c r="E53">
        <v>36.9</v>
      </c>
      <c r="F53">
        <v>71</v>
      </c>
      <c r="G53">
        <v>35.950000000000003</v>
      </c>
      <c r="H53">
        <v>35.200000000000003</v>
      </c>
      <c r="I53">
        <v>35.4</v>
      </c>
      <c r="J53">
        <v>34.25</v>
      </c>
      <c r="K53">
        <f t="shared" si="2"/>
        <v>35.275000000000006</v>
      </c>
      <c r="L53">
        <v>6</v>
      </c>
      <c r="M53">
        <v>5.5</v>
      </c>
      <c r="N53">
        <v>3</v>
      </c>
      <c r="O53">
        <v>1</v>
      </c>
      <c r="P53">
        <v>34.299999999999997</v>
      </c>
      <c r="Q53">
        <v>53.9</v>
      </c>
      <c r="R53">
        <v>28.7</v>
      </c>
      <c r="U53">
        <v>30</v>
      </c>
      <c r="V53">
        <v>37.4</v>
      </c>
    </row>
    <row r="54" spans="1:22" x14ac:dyDescent="0.2">
      <c r="A54" s="6" t="s">
        <v>33</v>
      </c>
      <c r="D54">
        <v>37.06</v>
      </c>
      <c r="E54">
        <v>36.9</v>
      </c>
      <c r="F54">
        <v>78</v>
      </c>
      <c r="G54">
        <v>36.049999999999997</v>
      </c>
      <c r="H54">
        <v>35.450000000000003</v>
      </c>
      <c r="I54">
        <v>35.75</v>
      </c>
      <c r="J54">
        <v>34.5</v>
      </c>
      <c r="K54">
        <f t="shared" si="2"/>
        <v>35.5</v>
      </c>
      <c r="L54">
        <v>6</v>
      </c>
      <c r="M54">
        <v>5.5</v>
      </c>
      <c r="N54">
        <v>3</v>
      </c>
      <c r="O54">
        <v>1</v>
      </c>
      <c r="P54">
        <v>35.200000000000003</v>
      </c>
      <c r="Q54">
        <v>52.8</v>
      </c>
      <c r="R54">
        <v>29.3</v>
      </c>
      <c r="U54">
        <v>40</v>
      </c>
      <c r="V54">
        <v>36</v>
      </c>
    </row>
    <row r="55" spans="1:22" x14ac:dyDescent="0.2">
      <c r="A55" s="30" t="s">
        <v>34</v>
      </c>
      <c r="B55">
        <v>5</v>
      </c>
      <c r="C55">
        <v>105</v>
      </c>
      <c r="D55">
        <v>37.14</v>
      </c>
      <c r="E55">
        <v>37</v>
      </c>
      <c r="F55">
        <v>96</v>
      </c>
      <c r="G55">
        <v>35.950000000000003</v>
      </c>
      <c r="H55">
        <v>35.15</v>
      </c>
      <c r="I55">
        <v>36</v>
      </c>
      <c r="J55">
        <v>34.85</v>
      </c>
      <c r="K55">
        <f t="shared" si="2"/>
        <v>35.5</v>
      </c>
      <c r="L55" s="2"/>
      <c r="M55" s="2"/>
      <c r="N55" s="2"/>
      <c r="O55" s="2"/>
      <c r="P55">
        <v>35.1</v>
      </c>
      <c r="Q55">
        <v>51.9</v>
      </c>
      <c r="R55">
        <v>29.1</v>
      </c>
      <c r="U55">
        <v>50</v>
      </c>
      <c r="V55">
        <v>35.5</v>
      </c>
    </row>
    <row r="56" spans="1:22" x14ac:dyDescent="0.2">
      <c r="A56" s="30"/>
      <c r="B56">
        <v>10</v>
      </c>
      <c r="C56">
        <v>105</v>
      </c>
      <c r="D56">
        <v>37.21</v>
      </c>
      <c r="E56">
        <v>37.200000000000003</v>
      </c>
      <c r="F56">
        <v>101</v>
      </c>
      <c r="G56">
        <v>36.15</v>
      </c>
      <c r="H56">
        <v>35.1</v>
      </c>
      <c r="I56">
        <v>36.450000000000003</v>
      </c>
      <c r="J56">
        <v>35.6</v>
      </c>
      <c r="K56">
        <f t="shared" si="2"/>
        <v>35.785000000000004</v>
      </c>
      <c r="L56">
        <v>11</v>
      </c>
      <c r="M56">
        <v>6</v>
      </c>
      <c r="N56">
        <v>4</v>
      </c>
      <c r="O56">
        <v>1</v>
      </c>
      <c r="P56">
        <v>35.1</v>
      </c>
      <c r="Q56">
        <v>52.8</v>
      </c>
      <c r="R56">
        <v>29.2</v>
      </c>
      <c r="U56">
        <v>60</v>
      </c>
      <c r="V56">
        <v>35</v>
      </c>
    </row>
    <row r="57" spans="1:22" x14ac:dyDescent="0.2">
      <c r="A57" s="30"/>
      <c r="B57">
        <v>15</v>
      </c>
      <c r="C57">
        <v>105</v>
      </c>
      <c r="D57">
        <v>37.31</v>
      </c>
      <c r="E57">
        <v>37.299999999999997</v>
      </c>
      <c r="F57">
        <v>102</v>
      </c>
      <c r="G57">
        <v>63.15</v>
      </c>
      <c r="H57">
        <v>35.200000000000003</v>
      </c>
      <c r="I57">
        <v>36.549999999999997</v>
      </c>
      <c r="J57">
        <v>35.799999999999997</v>
      </c>
      <c r="K57">
        <f t="shared" si="2"/>
        <v>43.974999999999994</v>
      </c>
      <c r="L57" s="2"/>
      <c r="M57" s="2"/>
      <c r="N57" s="2"/>
      <c r="O57" s="2"/>
      <c r="P57">
        <v>34.9</v>
      </c>
      <c r="Q57">
        <v>51.6</v>
      </c>
      <c r="R57">
        <v>28.9</v>
      </c>
      <c r="U57" t="s">
        <v>43</v>
      </c>
      <c r="V57">
        <f>AVERAGE(V51:V56)</f>
        <v>37.31666666666667</v>
      </c>
    </row>
    <row r="58" spans="1:22" x14ac:dyDescent="0.2">
      <c r="A58" s="30"/>
      <c r="B58">
        <v>20</v>
      </c>
      <c r="C58">
        <v>105</v>
      </c>
      <c r="D58">
        <v>37.450000000000003</v>
      </c>
      <c r="E58">
        <v>37.6</v>
      </c>
      <c r="F58">
        <v>107</v>
      </c>
      <c r="G58">
        <v>63.35</v>
      </c>
      <c r="H58">
        <v>35.200000000000003</v>
      </c>
      <c r="I58">
        <v>36.9</v>
      </c>
      <c r="J58">
        <v>36.15</v>
      </c>
      <c r="K58">
        <f>0.3*(G58+H58)+0.2*(I58+J58)</f>
        <v>44.174999999999997</v>
      </c>
      <c r="L58">
        <v>13</v>
      </c>
      <c r="M58">
        <v>6</v>
      </c>
      <c r="N58">
        <v>4</v>
      </c>
      <c r="O58">
        <v>1</v>
      </c>
      <c r="P58">
        <v>35.1</v>
      </c>
      <c r="Q58">
        <v>54.5</v>
      </c>
      <c r="R58">
        <v>29.7</v>
      </c>
      <c r="S58" t="s">
        <v>35</v>
      </c>
      <c r="T58">
        <f>R48:R60</f>
        <v>29.7</v>
      </c>
    </row>
    <row r="59" spans="1:22" x14ac:dyDescent="0.2">
      <c r="A59" s="30"/>
      <c r="B59">
        <v>25</v>
      </c>
      <c r="C59">
        <v>105</v>
      </c>
      <c r="D59">
        <v>37.549999999999997</v>
      </c>
      <c r="E59">
        <v>37.6</v>
      </c>
      <c r="F59">
        <v>109</v>
      </c>
      <c r="G59">
        <v>36.450000000000003</v>
      </c>
      <c r="H59">
        <v>35.35</v>
      </c>
      <c r="I59">
        <v>36.9</v>
      </c>
      <c r="J59">
        <v>36.049999999999997</v>
      </c>
      <c r="K59">
        <f t="shared" si="2"/>
        <v>36.130000000000003</v>
      </c>
      <c r="L59" s="2"/>
      <c r="M59" s="2"/>
      <c r="N59" s="2"/>
      <c r="O59" s="2"/>
      <c r="P59">
        <v>35.1</v>
      </c>
      <c r="Q59">
        <v>53.8</v>
      </c>
      <c r="R59">
        <v>29.3</v>
      </c>
      <c r="S59" t="s">
        <v>36</v>
      </c>
      <c r="T59">
        <f>AVERAGE(Q48:Q60)</f>
        <v>52.953846153846143</v>
      </c>
    </row>
    <row r="60" spans="1:22" x14ac:dyDescent="0.2">
      <c r="A60" s="30"/>
      <c r="B60">
        <v>30</v>
      </c>
      <c r="C60">
        <v>105</v>
      </c>
      <c r="D60">
        <v>37.69</v>
      </c>
      <c r="E60">
        <v>37.799999999999997</v>
      </c>
      <c r="F60">
        <v>110</v>
      </c>
      <c r="G60">
        <v>36.35</v>
      </c>
      <c r="H60">
        <v>35.25</v>
      </c>
      <c r="I60">
        <v>36.950000000000003</v>
      </c>
      <c r="J60">
        <v>35.950000000000003</v>
      </c>
      <c r="K60">
        <f t="shared" si="2"/>
        <v>36.06</v>
      </c>
      <c r="L60">
        <v>14</v>
      </c>
      <c r="M60">
        <v>6</v>
      </c>
      <c r="N60">
        <v>3</v>
      </c>
      <c r="O60">
        <v>1</v>
      </c>
      <c r="P60">
        <v>35.1</v>
      </c>
      <c r="Q60">
        <v>52.9</v>
      </c>
      <c r="R60">
        <v>29.3</v>
      </c>
      <c r="S60" t="s">
        <v>37</v>
      </c>
      <c r="T60">
        <f>AVERAGE(P48:P60)</f>
        <v>34.630769230769239</v>
      </c>
    </row>
    <row r="61" spans="1:22" x14ac:dyDescent="0.2">
      <c r="D61">
        <v>37.909999999999997</v>
      </c>
      <c r="E61">
        <v>37.1</v>
      </c>
      <c r="F61">
        <v>93</v>
      </c>
      <c r="G61">
        <v>32.799999999999997</v>
      </c>
      <c r="H61">
        <v>33.450000000000003</v>
      </c>
      <c r="I61">
        <v>34.1</v>
      </c>
      <c r="J61">
        <v>35.5</v>
      </c>
      <c r="K61">
        <f t="shared" si="2"/>
        <v>33.795000000000002</v>
      </c>
      <c r="L61">
        <v>6</v>
      </c>
      <c r="M61">
        <v>4</v>
      </c>
      <c r="N61">
        <v>3</v>
      </c>
      <c r="O61">
        <v>1</v>
      </c>
    </row>
    <row r="64" spans="1:22" x14ac:dyDescent="0.2">
      <c r="A64" t="s">
        <v>101</v>
      </c>
    </row>
    <row r="65" spans="1:2" x14ac:dyDescent="0.2">
      <c r="A65" t="s">
        <v>16</v>
      </c>
      <c r="B65" s="22">
        <f>((C1-E1)/36)*60</f>
        <v>1.2166666666666495</v>
      </c>
    </row>
    <row r="66" spans="1:2" x14ac:dyDescent="0.2">
      <c r="A66" t="s">
        <v>39</v>
      </c>
      <c r="B66" s="22">
        <f>((C22-E22)/36)*60</f>
        <v>0.83333333333333326</v>
      </c>
    </row>
    <row r="67" spans="1:2" x14ac:dyDescent="0.2">
      <c r="A67" t="s">
        <v>46</v>
      </c>
      <c r="B67" s="22">
        <f>((C43-E43)/36)*60</f>
        <v>0.96666666666666368</v>
      </c>
    </row>
  </sheetData>
  <mergeCells count="6">
    <mergeCell ref="A55:A60"/>
    <mergeCell ref="A6:A11"/>
    <mergeCell ref="A13:A18"/>
    <mergeCell ref="A27:A32"/>
    <mergeCell ref="A34:A39"/>
    <mergeCell ref="A48:A5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47"/>
  <sheetViews>
    <sheetView topLeftCell="AF3" workbookViewId="0">
      <selection activeCell="M2" sqref="M2"/>
    </sheetView>
  </sheetViews>
  <sheetFormatPr baseColWidth="10" defaultColWidth="8.83203125" defaultRowHeight="15" x14ac:dyDescent="0.2"/>
  <cols>
    <col min="1" max="1" width="24" bestFit="1" customWidth="1"/>
    <col min="2" max="2" width="11.5" bestFit="1" customWidth="1"/>
    <col min="3" max="3" width="12" bestFit="1" customWidth="1"/>
    <col min="14" max="14" width="18" bestFit="1" customWidth="1"/>
    <col min="18" max="18" width="11.5" bestFit="1" customWidth="1"/>
    <col min="19" max="19" width="5.1640625" customWidth="1"/>
    <col min="35" max="35" width="19.33203125" bestFit="1" customWidth="1"/>
    <col min="37" max="37" width="18.1640625" bestFit="1" customWidth="1"/>
    <col min="40" max="40" width="20.5" bestFit="1" customWidth="1"/>
    <col min="43" max="43" width="20.5" bestFit="1" customWidth="1"/>
    <col min="46" max="46" width="19.6640625" bestFit="1" customWidth="1"/>
  </cols>
  <sheetData>
    <row r="1" spans="1:48" ht="16" x14ac:dyDescent="0.2">
      <c r="A1" t="s">
        <v>52</v>
      </c>
      <c r="B1" s="4" t="s">
        <v>18</v>
      </c>
      <c r="C1" s="12" t="s">
        <v>53</v>
      </c>
      <c r="D1" s="12" t="s">
        <v>54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64</v>
      </c>
      <c r="Q1" t="s">
        <v>106</v>
      </c>
      <c r="R1" s="4" t="s">
        <v>18</v>
      </c>
      <c r="S1" s="4">
        <v>0</v>
      </c>
      <c r="T1" s="3">
        <v>5</v>
      </c>
      <c r="U1" s="3">
        <v>10</v>
      </c>
      <c r="V1" s="3">
        <v>15</v>
      </c>
      <c r="W1" s="3">
        <v>20</v>
      </c>
      <c r="X1" s="3">
        <v>25</v>
      </c>
      <c r="Y1" s="3">
        <v>30</v>
      </c>
      <c r="Z1" s="3" t="s">
        <v>65</v>
      </c>
      <c r="AA1" s="3">
        <v>5</v>
      </c>
      <c r="AB1" s="3">
        <v>10</v>
      </c>
      <c r="AC1" s="3">
        <v>15</v>
      </c>
      <c r="AD1" s="3">
        <v>20</v>
      </c>
      <c r="AE1" s="3">
        <v>25</v>
      </c>
      <c r="AF1" s="3">
        <v>30</v>
      </c>
      <c r="AG1" s="3" t="s">
        <v>155</v>
      </c>
      <c r="AI1" t="s">
        <v>114</v>
      </c>
      <c r="AK1" t="s">
        <v>115</v>
      </c>
      <c r="AL1" t="s">
        <v>112</v>
      </c>
      <c r="AM1" t="s">
        <v>113</v>
      </c>
      <c r="AN1" t="s">
        <v>64</v>
      </c>
      <c r="AS1" t="s">
        <v>154</v>
      </c>
      <c r="AT1" s="3" t="s">
        <v>65</v>
      </c>
      <c r="AU1" s="3" t="s">
        <v>65</v>
      </c>
      <c r="AV1" s="3" t="s">
        <v>65</v>
      </c>
    </row>
    <row r="2" spans="1:48" ht="16" x14ac:dyDescent="0.2">
      <c r="A2" t="s">
        <v>31</v>
      </c>
      <c r="B2" s="4">
        <v>0</v>
      </c>
      <c r="C2">
        <f>'P1'!F5</f>
        <v>67</v>
      </c>
      <c r="D2">
        <f>'P2'!F5</f>
        <v>57</v>
      </c>
      <c r="E2">
        <f>'P3'!F5</f>
        <v>60</v>
      </c>
      <c r="F2">
        <f>'P4'!F5</f>
        <v>73</v>
      </c>
      <c r="G2">
        <f>'P5'!F5</f>
        <v>57</v>
      </c>
      <c r="H2">
        <f>'P6'!F5</f>
        <v>64</v>
      </c>
      <c r="I2">
        <f>'P7'!F5</f>
        <v>60</v>
      </c>
      <c r="J2">
        <f>'P8'!F5</f>
        <v>77</v>
      </c>
      <c r="K2">
        <f>'P9'!F5</f>
        <v>78</v>
      </c>
      <c r="L2">
        <f>'P10'!F5</f>
        <v>76</v>
      </c>
      <c r="M2">
        <f>AVERAGE(C2:L2)</f>
        <v>66.900000000000006</v>
      </c>
      <c r="N2">
        <f t="shared" ref="N2:N15" si="0">STDEV(C2:L2)</f>
        <v>8.4649604580030804</v>
      </c>
      <c r="R2" s="12" t="s">
        <v>53</v>
      </c>
      <c r="S2">
        <v>67</v>
      </c>
      <c r="T2">
        <v>70</v>
      </c>
      <c r="U2">
        <v>70</v>
      </c>
      <c r="V2">
        <v>73</v>
      </c>
      <c r="W2">
        <v>74</v>
      </c>
      <c r="X2">
        <v>71</v>
      </c>
      <c r="Y2">
        <v>68</v>
      </c>
      <c r="Z2">
        <v>73</v>
      </c>
      <c r="AA2">
        <v>94</v>
      </c>
      <c r="AB2">
        <v>94</v>
      </c>
      <c r="AC2">
        <v>96</v>
      </c>
      <c r="AD2">
        <v>100</v>
      </c>
      <c r="AE2">
        <v>99</v>
      </c>
      <c r="AF2">
        <v>103</v>
      </c>
      <c r="AG2">
        <f>LARGE(S2:AF2,1)</f>
        <v>103</v>
      </c>
      <c r="AI2">
        <v>97</v>
      </c>
      <c r="AK2">
        <v>103</v>
      </c>
      <c r="AL2">
        <f>AI2-AK2</f>
        <v>-6</v>
      </c>
      <c r="AM2">
        <f>AVERAGE(AL2:AL11)</f>
        <v>-7.4</v>
      </c>
      <c r="AN2">
        <f>STDEV(AL2:AL11)</f>
        <v>9.3118801061392062</v>
      </c>
      <c r="AT2">
        <v>73</v>
      </c>
      <c r="AU2">
        <v>72</v>
      </c>
      <c r="AV2">
        <v>72</v>
      </c>
    </row>
    <row r="3" spans="1:48" x14ac:dyDescent="0.2">
      <c r="A3" s="30" t="s">
        <v>32</v>
      </c>
      <c r="B3" s="3">
        <v>5</v>
      </c>
      <c r="C3">
        <f>'P1'!F6</f>
        <v>70</v>
      </c>
      <c r="D3">
        <f>'P2'!F6</f>
        <v>56</v>
      </c>
      <c r="E3">
        <f>'P3'!F6</f>
        <v>65</v>
      </c>
      <c r="F3">
        <f>'P4'!F6</f>
        <v>76</v>
      </c>
      <c r="G3">
        <f>'P5'!F6</f>
        <v>64</v>
      </c>
      <c r="H3">
        <f>'P6'!F6</f>
        <v>73</v>
      </c>
      <c r="I3">
        <f>'P7'!F6</f>
        <v>68</v>
      </c>
      <c r="J3">
        <f>'P8'!F6</f>
        <v>73</v>
      </c>
      <c r="K3">
        <f>'P9'!F6</f>
        <v>75</v>
      </c>
      <c r="L3">
        <f>'P10'!F6</f>
        <v>78</v>
      </c>
      <c r="M3">
        <f>AVERAGE(C3:L3)</f>
        <v>69.8</v>
      </c>
      <c r="N3">
        <f t="shared" si="0"/>
        <v>6.6965994687187651</v>
      </c>
      <c r="R3" s="12" t="s">
        <v>54</v>
      </c>
      <c r="S3">
        <v>57</v>
      </c>
      <c r="T3">
        <v>56</v>
      </c>
      <c r="U3">
        <v>55</v>
      </c>
      <c r="V3">
        <v>56</v>
      </c>
      <c r="W3">
        <v>55</v>
      </c>
      <c r="X3">
        <v>58</v>
      </c>
      <c r="Y3">
        <v>58</v>
      </c>
      <c r="Z3">
        <v>61</v>
      </c>
      <c r="AA3">
        <v>91</v>
      </c>
      <c r="AB3">
        <v>94</v>
      </c>
      <c r="AC3">
        <v>99</v>
      </c>
      <c r="AD3">
        <v>100</v>
      </c>
      <c r="AE3">
        <v>99</v>
      </c>
      <c r="AF3">
        <v>101</v>
      </c>
      <c r="AG3">
        <f t="shared" ref="AG3:AG43" si="1">LARGE(S3:AF3,1)</f>
        <v>101</v>
      </c>
      <c r="AI3">
        <v>88</v>
      </c>
      <c r="AK3">
        <v>101</v>
      </c>
      <c r="AL3">
        <f t="shared" ref="AL3:AL11" si="2">AI3-AK3</f>
        <v>-13</v>
      </c>
      <c r="AT3">
        <v>61</v>
      </c>
      <c r="AU3">
        <v>53</v>
      </c>
      <c r="AV3">
        <v>64</v>
      </c>
    </row>
    <row r="4" spans="1:48" x14ac:dyDescent="0.2">
      <c r="A4" s="30"/>
      <c r="B4" s="3">
        <v>10</v>
      </c>
      <c r="C4">
        <f>'P1'!F7</f>
        <v>70</v>
      </c>
      <c r="D4">
        <f>'P2'!F7</f>
        <v>55</v>
      </c>
      <c r="E4">
        <f>'P3'!F7</f>
        <v>62</v>
      </c>
      <c r="F4">
        <f>'P4'!F7</f>
        <v>73</v>
      </c>
      <c r="G4">
        <f>'P5'!F7</f>
        <v>63</v>
      </c>
      <c r="H4">
        <f>'P6'!F7</f>
        <v>76</v>
      </c>
      <c r="I4">
        <f>'P7'!F7</f>
        <v>62</v>
      </c>
      <c r="J4">
        <f>'P8'!F7</f>
        <v>71</v>
      </c>
      <c r="K4">
        <f>'P9'!F7</f>
        <v>81</v>
      </c>
      <c r="L4">
        <f>'P10'!F7</f>
        <v>79</v>
      </c>
      <c r="M4">
        <f t="shared" ref="M4:M15" si="3">AVERAGE(C4:L4)</f>
        <v>69.2</v>
      </c>
      <c r="N4">
        <f t="shared" si="0"/>
        <v>8.4564242508941661</v>
      </c>
      <c r="R4" s="12" t="s">
        <v>55</v>
      </c>
      <c r="S4">
        <v>60</v>
      </c>
      <c r="T4">
        <v>65</v>
      </c>
      <c r="U4">
        <v>62</v>
      </c>
      <c r="V4">
        <v>60</v>
      </c>
      <c r="W4">
        <v>69</v>
      </c>
      <c r="X4">
        <v>67</v>
      </c>
      <c r="Y4">
        <v>68</v>
      </c>
      <c r="Z4">
        <v>69</v>
      </c>
      <c r="AA4">
        <v>106</v>
      </c>
      <c r="AB4">
        <v>111</v>
      </c>
      <c r="AC4">
        <v>115</v>
      </c>
      <c r="AD4">
        <v>117</v>
      </c>
      <c r="AE4">
        <v>124</v>
      </c>
      <c r="AF4">
        <v>124</v>
      </c>
      <c r="AG4">
        <f t="shared" si="1"/>
        <v>124</v>
      </c>
      <c r="AI4">
        <v>120</v>
      </c>
      <c r="AK4">
        <v>124</v>
      </c>
      <c r="AL4">
        <f t="shared" si="2"/>
        <v>-4</v>
      </c>
      <c r="AT4">
        <v>69</v>
      </c>
      <c r="AU4">
        <v>73</v>
      </c>
      <c r="AV4">
        <v>75</v>
      </c>
    </row>
    <row r="5" spans="1:48" x14ac:dyDescent="0.2">
      <c r="A5" s="30"/>
      <c r="B5" s="3">
        <v>15</v>
      </c>
      <c r="C5">
        <f>'P1'!F8</f>
        <v>73</v>
      </c>
      <c r="D5">
        <f>'P2'!F8</f>
        <v>56</v>
      </c>
      <c r="E5">
        <f>'P3'!F8</f>
        <v>60</v>
      </c>
      <c r="F5">
        <f>'P4'!F8</f>
        <v>74</v>
      </c>
      <c r="G5">
        <f>'P5'!F8</f>
        <v>62</v>
      </c>
      <c r="H5">
        <f>'P6'!F8</f>
        <v>73</v>
      </c>
      <c r="I5">
        <f>'P7'!F8</f>
        <v>64</v>
      </c>
      <c r="J5">
        <f>'P8'!F8</f>
        <v>75</v>
      </c>
      <c r="K5">
        <f>'P9'!F8</f>
        <v>89</v>
      </c>
      <c r="L5">
        <f>'P10'!F8</f>
        <v>79</v>
      </c>
      <c r="M5">
        <f t="shared" si="3"/>
        <v>70.5</v>
      </c>
      <c r="N5">
        <f t="shared" si="0"/>
        <v>9.9693976191587872</v>
      </c>
      <c r="R5" s="12" t="s">
        <v>56</v>
      </c>
      <c r="S5">
        <v>73</v>
      </c>
      <c r="T5">
        <v>76</v>
      </c>
      <c r="U5">
        <v>73</v>
      </c>
      <c r="V5">
        <v>74</v>
      </c>
      <c r="W5">
        <v>74</v>
      </c>
      <c r="X5">
        <v>73</v>
      </c>
      <c r="Y5">
        <v>75</v>
      </c>
      <c r="Z5">
        <v>67</v>
      </c>
      <c r="AA5">
        <v>128</v>
      </c>
      <c r="AB5">
        <v>133</v>
      </c>
      <c r="AC5">
        <v>137</v>
      </c>
      <c r="AD5">
        <v>139</v>
      </c>
      <c r="AE5">
        <v>132</v>
      </c>
      <c r="AF5">
        <v>136</v>
      </c>
      <c r="AG5">
        <f t="shared" si="1"/>
        <v>139</v>
      </c>
      <c r="AI5">
        <v>138</v>
      </c>
      <c r="AK5">
        <v>136</v>
      </c>
      <c r="AL5">
        <f t="shared" si="2"/>
        <v>2</v>
      </c>
      <c r="AT5">
        <v>67</v>
      </c>
      <c r="AU5">
        <v>83</v>
      </c>
      <c r="AV5">
        <v>88</v>
      </c>
    </row>
    <row r="6" spans="1:48" x14ac:dyDescent="0.2">
      <c r="A6" s="30"/>
      <c r="B6" s="3">
        <v>20</v>
      </c>
      <c r="C6">
        <f>'P1'!F9</f>
        <v>74</v>
      </c>
      <c r="D6">
        <f>'P2'!F9</f>
        <v>55</v>
      </c>
      <c r="E6">
        <f>'P3'!F9</f>
        <v>69</v>
      </c>
      <c r="F6">
        <f>'P4'!F9</f>
        <v>74</v>
      </c>
      <c r="G6">
        <f>'P5'!F9</f>
        <v>62</v>
      </c>
      <c r="H6">
        <f>'P6'!F9</f>
        <v>73</v>
      </c>
      <c r="I6">
        <f>'P7'!F9</f>
        <v>57</v>
      </c>
      <c r="J6">
        <f>'P8'!F9</f>
        <v>72</v>
      </c>
      <c r="K6">
        <f>'P9'!F9</f>
        <v>77</v>
      </c>
      <c r="L6">
        <f>'P10'!F9</f>
        <v>86</v>
      </c>
      <c r="M6">
        <f t="shared" si="3"/>
        <v>69.900000000000006</v>
      </c>
      <c r="N6">
        <f t="shared" si="0"/>
        <v>9.4803891153147255</v>
      </c>
      <c r="R6" s="12" t="s">
        <v>57</v>
      </c>
      <c r="S6">
        <v>57</v>
      </c>
      <c r="T6">
        <v>64</v>
      </c>
      <c r="U6">
        <v>63</v>
      </c>
      <c r="V6">
        <v>62</v>
      </c>
      <c r="W6">
        <v>62</v>
      </c>
      <c r="X6">
        <v>64</v>
      </c>
      <c r="Y6">
        <v>63</v>
      </c>
      <c r="Z6">
        <v>65</v>
      </c>
      <c r="AA6">
        <v>101</v>
      </c>
      <c r="AB6">
        <v>104</v>
      </c>
      <c r="AC6">
        <v>104</v>
      </c>
      <c r="AD6">
        <v>104</v>
      </c>
      <c r="AE6">
        <v>107</v>
      </c>
      <c r="AF6">
        <v>107</v>
      </c>
      <c r="AG6">
        <f t="shared" si="1"/>
        <v>107</v>
      </c>
      <c r="AI6">
        <v>99</v>
      </c>
      <c r="AK6">
        <v>107</v>
      </c>
      <c r="AL6">
        <f t="shared" si="2"/>
        <v>-8</v>
      </c>
      <c r="AT6">
        <v>65</v>
      </c>
      <c r="AU6">
        <v>62</v>
      </c>
      <c r="AV6">
        <v>66</v>
      </c>
    </row>
    <row r="7" spans="1:48" x14ac:dyDescent="0.2">
      <c r="A7" s="30"/>
      <c r="B7" s="3">
        <v>25</v>
      </c>
      <c r="C7">
        <f>'P1'!F10</f>
        <v>71</v>
      </c>
      <c r="D7">
        <f>'P2'!F10</f>
        <v>58</v>
      </c>
      <c r="E7">
        <f>'P3'!F10</f>
        <v>67</v>
      </c>
      <c r="F7">
        <f>'P4'!F10</f>
        <v>73</v>
      </c>
      <c r="G7">
        <f>'P5'!F10</f>
        <v>64</v>
      </c>
      <c r="H7">
        <f>'P6'!F10</f>
        <v>70</v>
      </c>
      <c r="I7">
        <f>'P7'!F10</f>
        <v>67</v>
      </c>
      <c r="J7">
        <f>'P8'!F10</f>
        <v>73</v>
      </c>
      <c r="K7">
        <f>'P9'!F10</f>
        <v>82</v>
      </c>
      <c r="L7">
        <f>'P10'!F10</f>
        <v>78</v>
      </c>
      <c r="M7">
        <f t="shared" si="3"/>
        <v>70.3</v>
      </c>
      <c r="N7">
        <f t="shared" si="0"/>
        <v>6.8645627844912473</v>
      </c>
      <c r="R7" s="12" t="s">
        <v>58</v>
      </c>
      <c r="S7">
        <v>64</v>
      </c>
      <c r="T7">
        <v>73</v>
      </c>
      <c r="U7">
        <v>76</v>
      </c>
      <c r="V7">
        <v>73</v>
      </c>
      <c r="W7">
        <v>73</v>
      </c>
      <c r="X7">
        <v>70</v>
      </c>
      <c r="Y7">
        <v>66</v>
      </c>
      <c r="Z7">
        <v>62</v>
      </c>
      <c r="AA7">
        <v>91</v>
      </c>
      <c r="AB7">
        <v>95</v>
      </c>
      <c r="AC7">
        <v>96</v>
      </c>
      <c r="AD7">
        <v>97</v>
      </c>
      <c r="AE7">
        <v>98</v>
      </c>
      <c r="AF7">
        <v>97</v>
      </c>
      <c r="AG7">
        <f t="shared" si="1"/>
        <v>98</v>
      </c>
      <c r="AI7">
        <v>88</v>
      </c>
      <c r="AK7">
        <v>97</v>
      </c>
      <c r="AL7">
        <f t="shared" si="2"/>
        <v>-9</v>
      </c>
      <c r="AT7">
        <v>62</v>
      </c>
      <c r="AU7">
        <v>60</v>
      </c>
      <c r="AV7">
        <v>66</v>
      </c>
    </row>
    <row r="8" spans="1:48" x14ac:dyDescent="0.2">
      <c r="A8" s="30"/>
      <c r="B8" s="3">
        <v>30</v>
      </c>
      <c r="C8">
        <f>'P1'!F11</f>
        <v>68</v>
      </c>
      <c r="D8">
        <f>'P2'!F11</f>
        <v>58</v>
      </c>
      <c r="E8">
        <f>'P3'!F11</f>
        <v>68</v>
      </c>
      <c r="F8">
        <f>'P4'!F11</f>
        <v>75</v>
      </c>
      <c r="G8">
        <f>'P5'!F11</f>
        <v>63</v>
      </c>
      <c r="H8">
        <f>'P6'!F11</f>
        <v>66</v>
      </c>
      <c r="I8">
        <f>'P7'!F11</f>
        <v>63</v>
      </c>
      <c r="J8">
        <f>'P8'!F11</f>
        <v>75</v>
      </c>
      <c r="K8">
        <f>'P9'!F11</f>
        <v>81</v>
      </c>
      <c r="L8">
        <f>'P10'!F11</f>
        <v>76</v>
      </c>
      <c r="M8">
        <f t="shared" si="3"/>
        <v>69.3</v>
      </c>
      <c r="N8">
        <f t="shared" si="0"/>
        <v>7.2118729267168264</v>
      </c>
      <c r="R8" s="12" t="s">
        <v>59</v>
      </c>
      <c r="S8">
        <v>60</v>
      </c>
      <c r="T8">
        <v>68</v>
      </c>
      <c r="U8">
        <v>62</v>
      </c>
      <c r="V8">
        <v>64</v>
      </c>
      <c r="W8">
        <v>57</v>
      </c>
      <c r="X8">
        <v>67</v>
      </c>
      <c r="Y8">
        <v>63</v>
      </c>
      <c r="Z8">
        <v>62</v>
      </c>
      <c r="AA8">
        <v>95</v>
      </c>
      <c r="AB8">
        <v>93</v>
      </c>
      <c r="AC8">
        <v>94</v>
      </c>
      <c r="AD8">
        <v>95</v>
      </c>
      <c r="AE8">
        <v>94</v>
      </c>
      <c r="AF8">
        <v>97</v>
      </c>
      <c r="AG8">
        <f t="shared" si="1"/>
        <v>97</v>
      </c>
      <c r="AI8">
        <v>102</v>
      </c>
      <c r="AK8">
        <v>97</v>
      </c>
      <c r="AL8">
        <f t="shared" si="2"/>
        <v>5</v>
      </c>
      <c r="AT8">
        <v>62</v>
      </c>
      <c r="AU8">
        <v>59</v>
      </c>
      <c r="AV8">
        <v>71</v>
      </c>
    </row>
    <row r="9" spans="1:48" x14ac:dyDescent="0.2">
      <c r="A9" s="6" t="s">
        <v>33</v>
      </c>
      <c r="B9" s="3" t="s">
        <v>65</v>
      </c>
      <c r="C9">
        <f>'P1'!F12</f>
        <v>73</v>
      </c>
      <c r="D9">
        <f>'P2'!F12</f>
        <v>61</v>
      </c>
      <c r="E9">
        <f>'P3'!F12</f>
        <v>69</v>
      </c>
      <c r="F9">
        <f>'P4'!F12</f>
        <v>67</v>
      </c>
      <c r="G9">
        <f>'P5'!F12</f>
        <v>65</v>
      </c>
      <c r="H9">
        <f>'P6'!F12</f>
        <v>62</v>
      </c>
      <c r="I9">
        <f>'P7'!F12</f>
        <v>62</v>
      </c>
      <c r="J9">
        <f>'P8'!F12</f>
        <v>80</v>
      </c>
      <c r="K9">
        <f>'P9'!F12</f>
        <v>91</v>
      </c>
      <c r="L9">
        <f>'P10'!F12</f>
        <v>78</v>
      </c>
      <c r="M9">
        <f t="shared" si="3"/>
        <v>70.8</v>
      </c>
      <c r="N9">
        <f t="shared" si="0"/>
        <v>9.7273954490512029</v>
      </c>
      <c r="R9" s="12" t="s">
        <v>60</v>
      </c>
      <c r="S9">
        <v>77</v>
      </c>
      <c r="T9">
        <v>73</v>
      </c>
      <c r="U9">
        <v>71</v>
      </c>
      <c r="V9">
        <v>75</v>
      </c>
      <c r="W9">
        <v>72</v>
      </c>
      <c r="X9">
        <v>73</v>
      </c>
      <c r="Y9">
        <v>75</v>
      </c>
      <c r="Z9">
        <v>80</v>
      </c>
      <c r="AA9">
        <v>116</v>
      </c>
      <c r="AB9">
        <v>131</v>
      </c>
      <c r="AC9">
        <v>132</v>
      </c>
      <c r="AD9">
        <v>123</v>
      </c>
      <c r="AE9">
        <v>130</v>
      </c>
      <c r="AF9">
        <v>132</v>
      </c>
      <c r="AG9">
        <f t="shared" si="1"/>
        <v>132</v>
      </c>
      <c r="AI9">
        <v>109</v>
      </c>
      <c r="AK9">
        <v>132</v>
      </c>
      <c r="AL9">
        <f t="shared" si="2"/>
        <v>-23</v>
      </c>
      <c r="AT9">
        <v>80</v>
      </c>
      <c r="AU9">
        <v>71</v>
      </c>
      <c r="AV9">
        <v>79</v>
      </c>
    </row>
    <row r="10" spans="1:48" x14ac:dyDescent="0.2">
      <c r="A10" s="30" t="s">
        <v>34</v>
      </c>
      <c r="B10" s="3">
        <v>5</v>
      </c>
      <c r="C10">
        <f>'P1'!F13</f>
        <v>94</v>
      </c>
      <c r="D10">
        <f>'P2'!F13</f>
        <v>91</v>
      </c>
      <c r="E10">
        <f>'P3'!F13</f>
        <v>106</v>
      </c>
      <c r="F10">
        <f>'P4'!F13</f>
        <v>128</v>
      </c>
      <c r="G10">
        <f>'P5'!F13</f>
        <v>101</v>
      </c>
      <c r="H10">
        <f>'P6'!F13</f>
        <v>91</v>
      </c>
      <c r="I10">
        <f>'P7'!F13</f>
        <v>95</v>
      </c>
      <c r="J10">
        <f>'P8'!F13</f>
        <v>116</v>
      </c>
      <c r="K10">
        <f>'P9'!F13</f>
        <v>110</v>
      </c>
      <c r="L10">
        <f>'P10'!F13</f>
        <v>94</v>
      </c>
      <c r="M10">
        <f t="shared" si="3"/>
        <v>102.6</v>
      </c>
      <c r="N10">
        <f t="shared" si="0"/>
        <v>12.330630334433183</v>
      </c>
      <c r="R10" s="12" t="s">
        <v>61</v>
      </c>
      <c r="S10">
        <v>78</v>
      </c>
      <c r="T10">
        <v>75</v>
      </c>
      <c r="U10">
        <v>81</v>
      </c>
      <c r="V10">
        <v>89</v>
      </c>
      <c r="W10">
        <v>77</v>
      </c>
      <c r="X10">
        <v>82</v>
      </c>
      <c r="Y10">
        <v>81</v>
      </c>
      <c r="Z10">
        <v>91</v>
      </c>
      <c r="AA10">
        <v>110</v>
      </c>
      <c r="AB10">
        <v>112</v>
      </c>
      <c r="AC10">
        <v>115</v>
      </c>
      <c r="AD10">
        <v>110</v>
      </c>
      <c r="AE10">
        <v>116</v>
      </c>
      <c r="AF10">
        <v>118</v>
      </c>
      <c r="AG10">
        <f t="shared" si="1"/>
        <v>118</v>
      </c>
      <c r="AI10">
        <v>98</v>
      </c>
      <c r="AK10">
        <v>118</v>
      </c>
      <c r="AL10">
        <f t="shared" si="2"/>
        <v>-20</v>
      </c>
      <c r="AT10">
        <v>91</v>
      </c>
      <c r="AU10">
        <v>77</v>
      </c>
      <c r="AV10">
        <v>80</v>
      </c>
    </row>
    <row r="11" spans="1:48" x14ac:dyDescent="0.2">
      <c r="A11" s="30"/>
      <c r="B11" s="3">
        <v>10</v>
      </c>
      <c r="C11">
        <f>'P1'!F14</f>
        <v>94</v>
      </c>
      <c r="D11">
        <f>'P2'!F14</f>
        <v>94</v>
      </c>
      <c r="E11">
        <f>'P3'!F14</f>
        <v>111</v>
      </c>
      <c r="F11">
        <f>'P4'!F14</f>
        <v>133</v>
      </c>
      <c r="G11">
        <f>'P5'!F14</f>
        <v>104</v>
      </c>
      <c r="H11">
        <f>'P6'!F14</f>
        <v>95</v>
      </c>
      <c r="I11">
        <f>'P7'!F14</f>
        <v>93</v>
      </c>
      <c r="J11">
        <f>'P8'!F14</f>
        <v>131</v>
      </c>
      <c r="K11">
        <f>'P9'!F14</f>
        <v>112</v>
      </c>
      <c r="L11">
        <f>'P10'!F14</f>
        <v>95</v>
      </c>
      <c r="M11">
        <f t="shared" si="3"/>
        <v>106.2</v>
      </c>
      <c r="N11">
        <f t="shared" si="0"/>
        <v>15.339129339336361</v>
      </c>
      <c r="R11" s="12" t="s">
        <v>62</v>
      </c>
      <c r="S11">
        <v>76</v>
      </c>
      <c r="T11">
        <v>78</v>
      </c>
      <c r="U11">
        <v>79</v>
      </c>
      <c r="V11">
        <v>79</v>
      </c>
      <c r="W11">
        <v>86</v>
      </c>
      <c r="X11">
        <v>78</v>
      </c>
      <c r="Y11">
        <v>76</v>
      </c>
      <c r="Z11">
        <v>78</v>
      </c>
      <c r="AA11">
        <v>94</v>
      </c>
      <c r="AB11">
        <v>95</v>
      </c>
      <c r="AC11">
        <v>100</v>
      </c>
      <c r="AD11">
        <v>103</v>
      </c>
      <c r="AE11">
        <v>105</v>
      </c>
      <c r="AF11">
        <v>107</v>
      </c>
      <c r="AG11">
        <f t="shared" si="1"/>
        <v>107</v>
      </c>
      <c r="AI11">
        <v>109</v>
      </c>
      <c r="AK11">
        <v>107</v>
      </c>
      <c r="AL11">
        <f t="shared" si="2"/>
        <v>2</v>
      </c>
      <c r="AT11">
        <v>78</v>
      </c>
      <c r="AU11">
        <v>75</v>
      </c>
      <c r="AV11">
        <v>78</v>
      </c>
    </row>
    <row r="12" spans="1:48" x14ac:dyDescent="0.2">
      <c r="A12" s="30"/>
      <c r="B12" s="3">
        <v>15</v>
      </c>
      <c r="C12">
        <f>'P1'!F15</f>
        <v>96</v>
      </c>
      <c r="D12">
        <f>'P2'!F15</f>
        <v>99</v>
      </c>
      <c r="E12">
        <f>'P3'!F15</f>
        <v>115</v>
      </c>
      <c r="F12">
        <f>'P4'!F15</f>
        <v>137</v>
      </c>
      <c r="G12">
        <f>'P5'!F15</f>
        <v>104</v>
      </c>
      <c r="H12">
        <f>'P6'!F15</f>
        <v>96</v>
      </c>
      <c r="I12">
        <f>'P7'!F15</f>
        <v>94</v>
      </c>
      <c r="J12">
        <f>'P8'!F15</f>
        <v>132</v>
      </c>
      <c r="K12">
        <f>'P9'!F15</f>
        <v>115</v>
      </c>
      <c r="L12">
        <f>'P10'!F15</f>
        <v>100</v>
      </c>
      <c r="M12">
        <f t="shared" si="3"/>
        <v>108.8</v>
      </c>
      <c r="N12">
        <f t="shared" si="0"/>
        <v>15.468965346424742</v>
      </c>
    </row>
    <row r="13" spans="1:48" x14ac:dyDescent="0.2">
      <c r="A13" s="30"/>
      <c r="B13" s="3">
        <v>20</v>
      </c>
      <c r="C13">
        <f>'P1'!F16</f>
        <v>100</v>
      </c>
      <c r="D13">
        <f>'P2'!F16</f>
        <v>100</v>
      </c>
      <c r="E13">
        <f>'P3'!F16</f>
        <v>117</v>
      </c>
      <c r="F13">
        <f>'P4'!F16</f>
        <v>139</v>
      </c>
      <c r="G13">
        <f>'P5'!F16</f>
        <v>104</v>
      </c>
      <c r="H13">
        <f>'P6'!F16</f>
        <v>97</v>
      </c>
      <c r="I13">
        <f>'P7'!F16</f>
        <v>95</v>
      </c>
      <c r="J13">
        <f>'P8'!F16</f>
        <v>123</v>
      </c>
      <c r="K13">
        <f>'P9'!F16</f>
        <v>110</v>
      </c>
      <c r="L13">
        <f>'P10'!F16</f>
        <v>103</v>
      </c>
      <c r="M13">
        <f t="shared" si="3"/>
        <v>108.8</v>
      </c>
      <c r="N13">
        <f t="shared" si="0"/>
        <v>13.838753958037977</v>
      </c>
      <c r="AI13" t="s">
        <v>114</v>
      </c>
      <c r="AK13" t="s">
        <v>116</v>
      </c>
      <c r="AL13" t="s">
        <v>112</v>
      </c>
      <c r="AM13" t="s">
        <v>113</v>
      </c>
      <c r="AN13" t="s">
        <v>64</v>
      </c>
      <c r="AS13" t="s">
        <v>63</v>
      </c>
      <c r="AT13">
        <f>AVERAGE(AT2:AT11)</f>
        <v>70.8</v>
      </c>
      <c r="AU13">
        <f>AVERAGE(AU2:AU11)</f>
        <v>68.5</v>
      </c>
      <c r="AV13">
        <f>AVERAGE(AV2:AV11)</f>
        <v>73.900000000000006</v>
      </c>
    </row>
    <row r="14" spans="1:48" x14ac:dyDescent="0.2">
      <c r="A14" s="30"/>
      <c r="B14" s="3">
        <v>25</v>
      </c>
      <c r="C14">
        <f>'P1'!F17</f>
        <v>99</v>
      </c>
      <c r="D14">
        <f>'P2'!F17</f>
        <v>99</v>
      </c>
      <c r="E14">
        <f>'P3'!F17</f>
        <v>124</v>
      </c>
      <c r="F14">
        <f>'P4'!F17</f>
        <v>132</v>
      </c>
      <c r="G14">
        <f>'P5'!F17</f>
        <v>107</v>
      </c>
      <c r="H14">
        <f>'P6'!F17</f>
        <v>98</v>
      </c>
      <c r="I14">
        <f>'P7'!F17</f>
        <v>94</v>
      </c>
      <c r="J14">
        <f>'P8'!F17</f>
        <v>130</v>
      </c>
      <c r="K14">
        <f>'P9'!F17</f>
        <v>116</v>
      </c>
      <c r="L14">
        <f>'P10'!F17</f>
        <v>105</v>
      </c>
      <c r="M14">
        <f t="shared" si="3"/>
        <v>110.4</v>
      </c>
      <c r="N14">
        <f t="shared" si="0"/>
        <v>14.104372844381727</v>
      </c>
      <c r="AI14">
        <v>97</v>
      </c>
      <c r="AK14">
        <v>99</v>
      </c>
      <c r="AL14">
        <f>AI14-AK14</f>
        <v>-2</v>
      </c>
      <c r="AM14">
        <f>AVERAGE(AL14:AL23)</f>
        <v>-6</v>
      </c>
      <c r="AN14">
        <f>STDEV(AL14:AL23)</f>
        <v>7.4386378681404661</v>
      </c>
      <c r="AS14" t="s">
        <v>64</v>
      </c>
      <c r="AT14">
        <f>STDEV(AT2:AT11)</f>
        <v>9.7273954490512029</v>
      </c>
      <c r="AU14">
        <f>STDEV(AU2:AU11)</f>
        <v>9.4780448054086204</v>
      </c>
      <c r="AV14">
        <f>STDEV(AV2:AV11)</f>
        <v>7.563802688536442</v>
      </c>
    </row>
    <row r="15" spans="1:48" x14ac:dyDescent="0.2">
      <c r="A15" s="30"/>
      <c r="B15" s="3">
        <v>30</v>
      </c>
      <c r="C15">
        <f>'P1'!F18</f>
        <v>103</v>
      </c>
      <c r="D15">
        <f>'P2'!F18</f>
        <v>101</v>
      </c>
      <c r="E15">
        <f>'P3'!F18</f>
        <v>124</v>
      </c>
      <c r="F15">
        <f>'P4'!F18</f>
        <v>136</v>
      </c>
      <c r="G15">
        <f>'P5'!F18</f>
        <v>107</v>
      </c>
      <c r="H15">
        <f>'P6'!F18</f>
        <v>97</v>
      </c>
      <c r="I15">
        <f>'P7'!F18</f>
        <v>97</v>
      </c>
      <c r="J15">
        <f>'P8'!F18</f>
        <v>132</v>
      </c>
      <c r="K15">
        <f>'P9'!F18</f>
        <v>118</v>
      </c>
      <c r="L15">
        <f>'P10'!F18</f>
        <v>107</v>
      </c>
      <c r="M15">
        <f t="shared" si="3"/>
        <v>112.2</v>
      </c>
      <c r="N15">
        <f t="shared" si="0"/>
        <v>14.366627996854399</v>
      </c>
      <c r="AI15">
        <v>88</v>
      </c>
      <c r="AK15">
        <v>102</v>
      </c>
      <c r="AL15">
        <f t="shared" ref="AL15:AL23" si="4">AI15-AK15</f>
        <v>-14</v>
      </c>
    </row>
    <row r="16" spans="1:48" x14ac:dyDescent="0.2">
      <c r="AI16">
        <v>120</v>
      </c>
      <c r="AK16">
        <v>122</v>
      </c>
      <c r="AL16">
        <f t="shared" si="4"/>
        <v>-2</v>
      </c>
    </row>
    <row r="17" spans="1:48" ht="16" x14ac:dyDescent="0.2">
      <c r="A17" t="s">
        <v>66</v>
      </c>
      <c r="B17" s="4" t="s">
        <v>18</v>
      </c>
      <c r="C17" s="12" t="s">
        <v>53</v>
      </c>
      <c r="D17" s="12" t="s">
        <v>54</v>
      </c>
      <c r="E17" s="12" t="s">
        <v>55</v>
      </c>
      <c r="F17" s="12" t="s">
        <v>56</v>
      </c>
      <c r="G17" s="12" t="s">
        <v>57</v>
      </c>
      <c r="H17" s="12" t="s">
        <v>58</v>
      </c>
      <c r="I17" s="12" t="s">
        <v>59</v>
      </c>
      <c r="J17" s="12" t="s">
        <v>60</v>
      </c>
      <c r="K17" s="12" t="s">
        <v>61</v>
      </c>
      <c r="L17" s="12" t="s">
        <v>62</v>
      </c>
      <c r="M17" s="13" t="s">
        <v>63</v>
      </c>
      <c r="N17" s="13" t="s">
        <v>64</v>
      </c>
      <c r="Q17" t="s">
        <v>107</v>
      </c>
      <c r="R17" s="4" t="s">
        <v>18</v>
      </c>
      <c r="S17" s="4">
        <v>0</v>
      </c>
      <c r="T17" s="3">
        <v>5</v>
      </c>
      <c r="U17" s="3">
        <v>10</v>
      </c>
      <c r="V17" s="3">
        <v>15</v>
      </c>
      <c r="W17" s="3">
        <v>20</v>
      </c>
      <c r="X17" s="3">
        <v>25</v>
      </c>
      <c r="Y17" s="3">
        <v>30</v>
      </c>
      <c r="Z17" s="3" t="s">
        <v>65</v>
      </c>
      <c r="AA17" s="3">
        <v>5</v>
      </c>
      <c r="AB17" s="3">
        <v>10</v>
      </c>
      <c r="AC17" s="3">
        <v>15</v>
      </c>
      <c r="AD17" s="3">
        <v>20</v>
      </c>
      <c r="AE17" s="3">
        <v>25</v>
      </c>
      <c r="AF17" s="3">
        <v>30</v>
      </c>
      <c r="AG17" s="3" t="s">
        <v>155</v>
      </c>
      <c r="AI17">
        <v>138</v>
      </c>
      <c r="AK17">
        <v>137</v>
      </c>
      <c r="AL17">
        <f t="shared" si="4"/>
        <v>1</v>
      </c>
    </row>
    <row r="18" spans="1:48" ht="16" x14ac:dyDescent="0.2">
      <c r="A18" t="s">
        <v>31</v>
      </c>
      <c r="B18" s="4">
        <v>0</v>
      </c>
      <c r="C18">
        <f>'P1'!F26</f>
        <v>66</v>
      </c>
      <c r="D18">
        <f>'P2'!F26</f>
        <v>60</v>
      </c>
      <c r="E18">
        <f>'P3'!F26</f>
        <v>74</v>
      </c>
      <c r="F18">
        <f>'P4'!F26</f>
        <v>72</v>
      </c>
      <c r="G18">
        <f>'P5'!F26</f>
        <v>59</v>
      </c>
      <c r="H18">
        <f>'P6'!F26</f>
        <v>63</v>
      </c>
      <c r="I18">
        <f>'P7'!F26</f>
        <v>58</v>
      </c>
      <c r="J18">
        <f>'P8'!F26</f>
        <v>76</v>
      </c>
      <c r="K18">
        <f>'P9'!F26</f>
        <v>75</v>
      </c>
      <c r="L18">
        <f>'P10'!F26</f>
        <v>77</v>
      </c>
      <c r="M18">
        <f>AVERAGE(C18:L18)</f>
        <v>68</v>
      </c>
      <c r="N18">
        <f>STDEV(C18:L18)</f>
        <v>7.6011695006609203</v>
      </c>
      <c r="R18" s="12" t="s">
        <v>53</v>
      </c>
      <c r="S18">
        <v>66</v>
      </c>
      <c r="T18">
        <v>74</v>
      </c>
      <c r="U18">
        <v>73</v>
      </c>
      <c r="V18">
        <v>71</v>
      </c>
      <c r="W18">
        <v>72</v>
      </c>
      <c r="X18">
        <v>71</v>
      </c>
      <c r="Y18">
        <v>73</v>
      </c>
      <c r="Z18">
        <v>72</v>
      </c>
      <c r="AA18">
        <v>90</v>
      </c>
      <c r="AB18">
        <v>94</v>
      </c>
      <c r="AC18">
        <v>93</v>
      </c>
      <c r="AD18">
        <v>94</v>
      </c>
      <c r="AE18">
        <v>96</v>
      </c>
      <c r="AF18">
        <v>97</v>
      </c>
      <c r="AG18">
        <f t="shared" si="1"/>
        <v>97</v>
      </c>
      <c r="AI18">
        <v>99</v>
      </c>
      <c r="AK18">
        <v>106</v>
      </c>
      <c r="AL18">
        <f t="shared" si="4"/>
        <v>-7</v>
      </c>
    </row>
    <row r="19" spans="1:48" x14ac:dyDescent="0.2">
      <c r="A19" s="30" t="s">
        <v>32</v>
      </c>
      <c r="B19" s="3">
        <v>5</v>
      </c>
      <c r="C19">
        <f>'P1'!F27</f>
        <v>74</v>
      </c>
      <c r="D19">
        <f>'P2'!F27</f>
        <v>59</v>
      </c>
      <c r="E19">
        <f>'P3'!F27</f>
        <v>72</v>
      </c>
      <c r="F19">
        <f>'P4'!F27</f>
        <v>75</v>
      </c>
      <c r="G19">
        <f>'P5'!F27</f>
        <v>63</v>
      </c>
      <c r="H19">
        <f>'P6'!F27</f>
        <v>62</v>
      </c>
      <c r="I19">
        <f>'P7'!F27</f>
        <v>70</v>
      </c>
      <c r="J19">
        <f>'P8'!F27</f>
        <v>79</v>
      </c>
      <c r="K19">
        <f>'P9'!F27</f>
        <v>80</v>
      </c>
      <c r="L19">
        <f>'P10'!F27</f>
        <v>79</v>
      </c>
      <c r="M19">
        <f>AVERAGE(C19:L19)</f>
        <v>71.3</v>
      </c>
      <c r="N19">
        <f>STDEV(C19:L19)</f>
        <v>7.631076813486624</v>
      </c>
      <c r="R19" s="12" t="s">
        <v>54</v>
      </c>
      <c r="S19">
        <v>60</v>
      </c>
      <c r="T19">
        <v>59</v>
      </c>
      <c r="U19">
        <v>62</v>
      </c>
      <c r="V19">
        <v>55</v>
      </c>
      <c r="W19">
        <v>58</v>
      </c>
      <c r="X19">
        <v>55</v>
      </c>
      <c r="Y19">
        <v>54</v>
      </c>
      <c r="Z19">
        <v>53</v>
      </c>
      <c r="AA19">
        <v>87</v>
      </c>
      <c r="AB19">
        <v>86</v>
      </c>
      <c r="AC19">
        <v>93</v>
      </c>
      <c r="AD19">
        <v>91</v>
      </c>
      <c r="AE19">
        <v>93</v>
      </c>
      <c r="AF19">
        <v>88</v>
      </c>
      <c r="AG19">
        <f t="shared" si="1"/>
        <v>93</v>
      </c>
      <c r="AI19">
        <v>88</v>
      </c>
      <c r="AK19">
        <v>89</v>
      </c>
      <c r="AL19">
        <f t="shared" si="4"/>
        <v>-1</v>
      </c>
    </row>
    <row r="20" spans="1:48" x14ac:dyDescent="0.2">
      <c r="A20" s="30"/>
      <c r="B20" s="3">
        <v>10</v>
      </c>
      <c r="C20">
        <f>'P1'!F28</f>
        <v>73</v>
      </c>
      <c r="D20">
        <f>'P2'!F28</f>
        <v>62</v>
      </c>
      <c r="E20">
        <f>'P3'!F28</f>
        <v>76</v>
      </c>
      <c r="F20">
        <f>'P4'!F28</f>
        <v>83</v>
      </c>
      <c r="G20">
        <f>'P5'!F28</f>
        <v>67</v>
      </c>
      <c r="H20">
        <f>'P6'!F28</f>
        <v>69</v>
      </c>
      <c r="I20">
        <f>'P7'!F28</f>
        <v>65</v>
      </c>
      <c r="J20">
        <f>'P8'!F28</f>
        <v>82</v>
      </c>
      <c r="K20">
        <f>'P9'!F28</f>
        <v>79</v>
      </c>
      <c r="L20">
        <f>'P10'!F28</f>
        <v>77</v>
      </c>
      <c r="M20">
        <f t="shared" ref="M20:M31" si="5">AVERAGE(C20:L20)</f>
        <v>73.3</v>
      </c>
      <c r="N20">
        <f t="shared" ref="N20:N31" si="6">STDEV(C20:L20)</f>
        <v>7.2884993120821671</v>
      </c>
      <c r="R20" s="12" t="s">
        <v>55</v>
      </c>
      <c r="S20">
        <v>74</v>
      </c>
      <c r="T20">
        <v>72</v>
      </c>
      <c r="U20">
        <v>76</v>
      </c>
      <c r="V20">
        <v>64</v>
      </c>
      <c r="W20">
        <v>67</v>
      </c>
      <c r="X20">
        <v>66</v>
      </c>
      <c r="Y20">
        <v>69</v>
      </c>
      <c r="Z20">
        <v>73</v>
      </c>
      <c r="AA20">
        <v>110</v>
      </c>
      <c r="AB20">
        <v>112</v>
      </c>
      <c r="AC20">
        <v>113</v>
      </c>
      <c r="AD20">
        <v>117</v>
      </c>
      <c r="AE20">
        <v>117</v>
      </c>
      <c r="AF20">
        <v>120</v>
      </c>
      <c r="AG20">
        <f t="shared" si="1"/>
        <v>120</v>
      </c>
      <c r="AI20">
        <v>102</v>
      </c>
      <c r="AK20">
        <v>105</v>
      </c>
      <c r="AL20">
        <f t="shared" si="4"/>
        <v>-3</v>
      </c>
    </row>
    <row r="21" spans="1:48" x14ac:dyDescent="0.2">
      <c r="A21" s="30"/>
      <c r="B21" s="3">
        <v>15</v>
      </c>
      <c r="C21">
        <f>'P1'!F29</f>
        <v>71</v>
      </c>
      <c r="D21">
        <f>'P2'!F29</f>
        <v>55</v>
      </c>
      <c r="E21">
        <f>'P3'!F29</f>
        <v>64</v>
      </c>
      <c r="F21">
        <f>'P4'!F29</f>
        <v>73</v>
      </c>
      <c r="G21">
        <f>'P5'!F29</f>
        <v>55</v>
      </c>
      <c r="H21">
        <f>'P6'!F29</f>
        <v>68</v>
      </c>
      <c r="I21">
        <f>'P7'!F29</f>
        <v>72</v>
      </c>
      <c r="J21">
        <f>'P8'!F29</f>
        <v>72</v>
      </c>
      <c r="K21">
        <f>'P9'!F29</f>
        <v>77</v>
      </c>
      <c r="L21">
        <f>'P10'!F29</f>
        <v>80</v>
      </c>
      <c r="M21">
        <f t="shared" si="5"/>
        <v>68.7</v>
      </c>
      <c r="N21">
        <f t="shared" si="6"/>
        <v>8.4333992092288668</v>
      </c>
      <c r="R21" s="12" t="s">
        <v>56</v>
      </c>
      <c r="S21">
        <v>72</v>
      </c>
      <c r="T21">
        <v>75</v>
      </c>
      <c r="U21">
        <v>83</v>
      </c>
      <c r="V21">
        <v>73</v>
      </c>
      <c r="W21">
        <v>73</v>
      </c>
      <c r="X21">
        <v>71</v>
      </c>
      <c r="Y21">
        <v>78</v>
      </c>
      <c r="Z21">
        <v>83</v>
      </c>
      <c r="AA21">
        <v>132</v>
      </c>
      <c r="AB21">
        <v>131</v>
      </c>
      <c r="AC21">
        <v>127</v>
      </c>
      <c r="AD21">
        <v>132</v>
      </c>
      <c r="AE21">
        <v>138</v>
      </c>
      <c r="AF21">
        <v>138</v>
      </c>
      <c r="AG21">
        <f t="shared" si="1"/>
        <v>138</v>
      </c>
      <c r="AI21">
        <v>109</v>
      </c>
      <c r="AK21">
        <v>132</v>
      </c>
      <c r="AL21">
        <f t="shared" si="4"/>
        <v>-23</v>
      </c>
    </row>
    <row r="22" spans="1:48" x14ac:dyDescent="0.2">
      <c r="A22" s="30"/>
      <c r="B22" s="3">
        <v>20</v>
      </c>
      <c r="C22">
        <f>'P1'!F30</f>
        <v>72</v>
      </c>
      <c r="D22">
        <f>'P2'!F30</f>
        <v>58</v>
      </c>
      <c r="E22">
        <f>'P3'!F30</f>
        <v>67</v>
      </c>
      <c r="F22">
        <f>'P4'!F30</f>
        <v>73</v>
      </c>
      <c r="G22">
        <f>'P5'!F30</f>
        <v>61</v>
      </c>
      <c r="H22">
        <f>'P6'!F30</f>
        <v>60</v>
      </c>
      <c r="I22">
        <f>'P7'!F30</f>
        <v>58</v>
      </c>
      <c r="J22">
        <f>'P8'!F30</f>
        <v>70</v>
      </c>
      <c r="K22">
        <f>'P9'!F30</f>
        <v>78</v>
      </c>
      <c r="L22">
        <f>'P10'!F30</f>
        <v>77</v>
      </c>
      <c r="M22">
        <f t="shared" si="5"/>
        <v>67.400000000000006</v>
      </c>
      <c r="N22">
        <f t="shared" si="6"/>
        <v>7.720103626247524</v>
      </c>
      <c r="R22" s="12" t="s">
        <v>57</v>
      </c>
      <c r="S22">
        <v>59</v>
      </c>
      <c r="T22">
        <v>63</v>
      </c>
      <c r="U22">
        <v>67</v>
      </c>
      <c r="V22">
        <v>55</v>
      </c>
      <c r="W22">
        <v>61</v>
      </c>
      <c r="X22">
        <v>67</v>
      </c>
      <c r="Y22">
        <v>60</v>
      </c>
      <c r="Z22">
        <v>62</v>
      </c>
      <c r="AA22">
        <v>91</v>
      </c>
      <c r="AB22">
        <v>95</v>
      </c>
      <c r="AC22">
        <v>95</v>
      </c>
      <c r="AD22">
        <v>93</v>
      </c>
      <c r="AE22">
        <v>95</v>
      </c>
      <c r="AF22">
        <v>99</v>
      </c>
      <c r="AG22">
        <f t="shared" si="1"/>
        <v>99</v>
      </c>
      <c r="AI22">
        <v>98</v>
      </c>
      <c r="AK22">
        <v>106</v>
      </c>
      <c r="AL22">
        <f t="shared" si="4"/>
        <v>-8</v>
      </c>
    </row>
    <row r="23" spans="1:48" x14ac:dyDescent="0.2">
      <c r="A23" s="30"/>
      <c r="B23" s="3">
        <v>25</v>
      </c>
      <c r="C23">
        <f>'P1'!F31</f>
        <v>71</v>
      </c>
      <c r="D23">
        <f>'P2'!F31</f>
        <v>55</v>
      </c>
      <c r="E23">
        <f>'P3'!F31</f>
        <v>66</v>
      </c>
      <c r="F23">
        <f>'P4'!F31</f>
        <v>71</v>
      </c>
      <c r="G23">
        <f>'P5'!F31</f>
        <v>67</v>
      </c>
      <c r="H23">
        <f>'P6'!F31</f>
        <v>66</v>
      </c>
      <c r="I23">
        <f>'P7'!F31</f>
        <v>65</v>
      </c>
      <c r="J23">
        <f>'P8'!F31</f>
        <v>65</v>
      </c>
      <c r="K23">
        <f>'P9'!F31</f>
        <v>78</v>
      </c>
      <c r="L23">
        <f>'P10'!F31</f>
        <v>78</v>
      </c>
      <c r="M23">
        <f t="shared" si="5"/>
        <v>68.2</v>
      </c>
      <c r="N23">
        <f t="shared" si="6"/>
        <v>6.7790527034059522</v>
      </c>
      <c r="R23" s="12" t="s">
        <v>58</v>
      </c>
      <c r="S23">
        <v>63</v>
      </c>
      <c r="T23">
        <v>62</v>
      </c>
      <c r="U23">
        <v>69</v>
      </c>
      <c r="V23">
        <v>68</v>
      </c>
      <c r="W23">
        <v>60</v>
      </c>
      <c r="X23">
        <v>66</v>
      </c>
      <c r="Y23">
        <v>59</v>
      </c>
      <c r="Z23">
        <v>60</v>
      </c>
      <c r="AA23">
        <v>83</v>
      </c>
      <c r="AB23">
        <v>89</v>
      </c>
      <c r="AC23">
        <v>87</v>
      </c>
      <c r="AD23">
        <v>87</v>
      </c>
      <c r="AE23">
        <v>86</v>
      </c>
      <c r="AF23">
        <v>88</v>
      </c>
      <c r="AG23">
        <f t="shared" si="1"/>
        <v>89</v>
      </c>
      <c r="AI23">
        <v>109</v>
      </c>
      <c r="AK23">
        <v>110</v>
      </c>
      <c r="AL23">
        <f t="shared" si="4"/>
        <v>-1</v>
      </c>
    </row>
    <row r="24" spans="1:48" x14ac:dyDescent="0.2">
      <c r="A24" s="30"/>
      <c r="B24" s="3">
        <v>30</v>
      </c>
      <c r="C24">
        <f>'P1'!F32</f>
        <v>73</v>
      </c>
      <c r="D24">
        <f>'P2'!F32</f>
        <v>54</v>
      </c>
      <c r="E24">
        <f>'P3'!F32</f>
        <v>69</v>
      </c>
      <c r="F24">
        <f>'P4'!F32</f>
        <v>78</v>
      </c>
      <c r="G24">
        <f>'P5'!F32</f>
        <v>60</v>
      </c>
      <c r="H24">
        <f>'P6'!F32</f>
        <v>59</v>
      </c>
      <c r="I24">
        <f>'P7'!F32</f>
        <v>63</v>
      </c>
      <c r="J24">
        <f>'P8'!F32</f>
        <v>65</v>
      </c>
      <c r="K24">
        <f>'P9'!F32</f>
        <v>75</v>
      </c>
      <c r="L24">
        <f>'P10'!F32</f>
        <v>77</v>
      </c>
      <c r="M24">
        <f t="shared" si="5"/>
        <v>67.3</v>
      </c>
      <c r="N24">
        <f t="shared" si="6"/>
        <v>8.3406634428363375</v>
      </c>
      <c r="R24" s="12" t="s">
        <v>59</v>
      </c>
      <c r="S24">
        <v>58</v>
      </c>
      <c r="T24">
        <v>70</v>
      </c>
      <c r="U24">
        <v>65</v>
      </c>
      <c r="V24">
        <v>72</v>
      </c>
      <c r="W24">
        <v>58</v>
      </c>
      <c r="X24">
        <v>65</v>
      </c>
      <c r="Y24">
        <v>63</v>
      </c>
      <c r="Z24">
        <v>59</v>
      </c>
      <c r="AA24">
        <v>96</v>
      </c>
      <c r="AB24">
        <v>98</v>
      </c>
      <c r="AC24">
        <v>95</v>
      </c>
      <c r="AD24">
        <v>99</v>
      </c>
      <c r="AE24">
        <v>97</v>
      </c>
      <c r="AF24">
        <v>102</v>
      </c>
      <c r="AG24">
        <f t="shared" si="1"/>
        <v>102</v>
      </c>
    </row>
    <row r="25" spans="1:48" x14ac:dyDescent="0.2">
      <c r="A25" s="6" t="s">
        <v>33</v>
      </c>
      <c r="B25" s="3" t="s">
        <v>65</v>
      </c>
      <c r="C25">
        <f>'P1'!F33</f>
        <v>72</v>
      </c>
      <c r="D25">
        <f>'P2'!F33</f>
        <v>53</v>
      </c>
      <c r="E25">
        <f>'P3'!F33</f>
        <v>73</v>
      </c>
      <c r="F25">
        <f>'P4'!F33</f>
        <v>83</v>
      </c>
      <c r="G25">
        <f>'P5'!F33</f>
        <v>62</v>
      </c>
      <c r="H25">
        <f>'P6'!F33</f>
        <v>60</v>
      </c>
      <c r="I25">
        <f>'P7'!F33</f>
        <v>59</v>
      </c>
      <c r="J25">
        <f>'P8'!F33</f>
        <v>71</v>
      </c>
      <c r="K25">
        <f>'P9'!F33</f>
        <v>77</v>
      </c>
      <c r="L25">
        <f>'P10'!F33</f>
        <v>75</v>
      </c>
      <c r="M25">
        <f t="shared" si="5"/>
        <v>68.5</v>
      </c>
      <c r="N25">
        <f t="shared" si="6"/>
        <v>9.4780448054086204</v>
      </c>
      <c r="R25" s="12" t="s">
        <v>60</v>
      </c>
      <c r="S25">
        <v>76</v>
      </c>
      <c r="T25">
        <v>79</v>
      </c>
      <c r="U25">
        <v>82</v>
      </c>
      <c r="V25">
        <v>72</v>
      </c>
      <c r="W25">
        <v>70</v>
      </c>
      <c r="X25">
        <v>65</v>
      </c>
      <c r="Y25">
        <v>65</v>
      </c>
      <c r="Z25">
        <v>71</v>
      </c>
      <c r="AA25">
        <v>105</v>
      </c>
      <c r="AB25">
        <v>108</v>
      </c>
      <c r="AC25">
        <v>103</v>
      </c>
      <c r="AD25">
        <v>107</v>
      </c>
      <c r="AE25">
        <v>108</v>
      </c>
      <c r="AF25">
        <v>109</v>
      </c>
      <c r="AG25">
        <f t="shared" si="1"/>
        <v>109</v>
      </c>
    </row>
    <row r="26" spans="1:48" x14ac:dyDescent="0.2">
      <c r="A26" s="30" t="s">
        <v>34</v>
      </c>
      <c r="B26" s="3">
        <v>5</v>
      </c>
      <c r="C26">
        <f>'P1'!F34</f>
        <v>90</v>
      </c>
      <c r="D26">
        <f>'P2'!F34</f>
        <v>87</v>
      </c>
      <c r="E26">
        <f>'P3'!F34</f>
        <v>110</v>
      </c>
      <c r="F26">
        <f>'P4'!F34</f>
        <v>132</v>
      </c>
      <c r="G26">
        <f>'P5'!F34</f>
        <v>91</v>
      </c>
      <c r="H26">
        <f>'P6'!F34</f>
        <v>83</v>
      </c>
      <c r="I26">
        <f>'P7'!F34</f>
        <v>96</v>
      </c>
      <c r="J26">
        <f>'P8'!F34</f>
        <v>105</v>
      </c>
      <c r="K26">
        <f>'P9'!F34</f>
        <v>98</v>
      </c>
      <c r="L26">
        <f>'P10'!F34</f>
        <v>102</v>
      </c>
      <c r="M26">
        <f t="shared" si="5"/>
        <v>99.4</v>
      </c>
      <c r="N26">
        <f t="shared" si="6"/>
        <v>14.175095531718037</v>
      </c>
      <c r="R26" s="12" t="s">
        <v>61</v>
      </c>
      <c r="S26">
        <v>75</v>
      </c>
      <c r="T26">
        <v>80</v>
      </c>
      <c r="U26">
        <v>79</v>
      </c>
      <c r="V26">
        <v>77</v>
      </c>
      <c r="W26">
        <v>78</v>
      </c>
      <c r="X26">
        <v>78</v>
      </c>
      <c r="Y26">
        <v>75</v>
      </c>
      <c r="Z26">
        <v>77</v>
      </c>
      <c r="AA26">
        <v>98</v>
      </c>
      <c r="AB26">
        <v>98</v>
      </c>
      <c r="AC26">
        <v>93</v>
      </c>
      <c r="AD26">
        <v>97</v>
      </c>
      <c r="AE26">
        <v>96</v>
      </c>
      <c r="AF26">
        <v>98</v>
      </c>
      <c r="AG26">
        <f t="shared" si="1"/>
        <v>98</v>
      </c>
      <c r="AK26" s="31" t="s">
        <v>155</v>
      </c>
      <c r="AL26" s="31"/>
      <c r="AM26" s="31"/>
    </row>
    <row r="27" spans="1:48" x14ac:dyDescent="0.2">
      <c r="A27" s="30"/>
      <c r="B27" s="3">
        <v>10</v>
      </c>
      <c r="C27">
        <f>'P1'!F35</f>
        <v>94</v>
      </c>
      <c r="D27">
        <f>'P2'!F35</f>
        <v>86</v>
      </c>
      <c r="E27">
        <f>'P3'!F35</f>
        <v>112</v>
      </c>
      <c r="F27">
        <f>'P4'!F35</f>
        <v>131</v>
      </c>
      <c r="G27">
        <f>'P5'!F35</f>
        <v>95</v>
      </c>
      <c r="H27">
        <f>'P6'!F35</f>
        <v>89</v>
      </c>
      <c r="I27">
        <f>'P7'!F35</f>
        <v>98</v>
      </c>
      <c r="J27">
        <f>'P8'!F35</f>
        <v>108</v>
      </c>
      <c r="K27">
        <f>'P9'!F35</f>
        <v>98</v>
      </c>
      <c r="L27">
        <f>'P10'!F35</f>
        <v>103</v>
      </c>
      <c r="M27">
        <f t="shared" si="5"/>
        <v>101.4</v>
      </c>
      <c r="N27">
        <f t="shared" si="6"/>
        <v>13.099618315050227</v>
      </c>
      <c r="R27" s="12" t="s">
        <v>62</v>
      </c>
      <c r="S27">
        <v>77</v>
      </c>
      <c r="T27">
        <v>79</v>
      </c>
      <c r="U27">
        <v>77</v>
      </c>
      <c r="V27">
        <v>80</v>
      </c>
      <c r="W27">
        <v>77</v>
      </c>
      <c r="X27">
        <v>78</v>
      </c>
      <c r="Y27">
        <v>77</v>
      </c>
      <c r="Z27">
        <v>75</v>
      </c>
      <c r="AA27">
        <v>102</v>
      </c>
      <c r="AB27">
        <v>103</v>
      </c>
      <c r="AC27">
        <v>108</v>
      </c>
      <c r="AD27">
        <v>108</v>
      </c>
      <c r="AE27">
        <v>109</v>
      </c>
      <c r="AF27">
        <v>109</v>
      </c>
      <c r="AG27">
        <f t="shared" si="1"/>
        <v>109</v>
      </c>
      <c r="AK27" t="s">
        <v>156</v>
      </c>
      <c r="AL27" t="s">
        <v>157</v>
      </c>
      <c r="AM27" t="s">
        <v>158</v>
      </c>
      <c r="AN27" t="s">
        <v>159</v>
      </c>
      <c r="AO27" t="s">
        <v>113</v>
      </c>
      <c r="AP27" t="s">
        <v>64</v>
      </c>
      <c r="AQ27" t="s">
        <v>160</v>
      </c>
      <c r="AR27" t="s">
        <v>113</v>
      </c>
      <c r="AS27" t="s">
        <v>64</v>
      </c>
      <c r="AT27" t="s">
        <v>161</v>
      </c>
      <c r="AU27" t="s">
        <v>113</v>
      </c>
      <c r="AV27" t="s">
        <v>64</v>
      </c>
    </row>
    <row r="28" spans="1:48" x14ac:dyDescent="0.2">
      <c r="A28" s="30"/>
      <c r="B28" s="3">
        <v>15</v>
      </c>
      <c r="C28">
        <f>'P1'!F36</f>
        <v>93</v>
      </c>
      <c r="D28">
        <f>'P2'!F36</f>
        <v>93</v>
      </c>
      <c r="E28">
        <f>'P3'!F36</f>
        <v>113</v>
      </c>
      <c r="F28">
        <f>'P4'!F36</f>
        <v>127</v>
      </c>
      <c r="G28">
        <f>'P5'!F36</f>
        <v>95</v>
      </c>
      <c r="H28">
        <f>'P6'!F36</f>
        <v>87</v>
      </c>
      <c r="I28">
        <f>'P7'!F36</f>
        <v>95</v>
      </c>
      <c r="J28">
        <f>'P8'!F36</f>
        <v>103</v>
      </c>
      <c r="K28">
        <f>'P9'!F36</f>
        <v>93</v>
      </c>
      <c r="L28">
        <f>'P10'!F36</f>
        <v>108</v>
      </c>
      <c r="M28">
        <f t="shared" si="5"/>
        <v>100.7</v>
      </c>
      <c r="N28">
        <f t="shared" si="6"/>
        <v>12.165981715879395</v>
      </c>
      <c r="AK28">
        <v>103</v>
      </c>
      <c r="AL28">
        <v>97</v>
      </c>
      <c r="AM28">
        <v>99</v>
      </c>
      <c r="AN28">
        <f>AK28-AM28</f>
        <v>4</v>
      </c>
      <c r="AO28">
        <f>AVERAGE(AN28:AN37)</f>
        <v>0.5</v>
      </c>
      <c r="AP28">
        <f>STDEV(AN28:AN37)</f>
        <v>6.5701344481423414</v>
      </c>
      <c r="AQ28">
        <f>AL28-AK28</f>
        <v>-6</v>
      </c>
      <c r="AR28">
        <f>AVERAGE(AQ28:AQ37)</f>
        <v>-7.2</v>
      </c>
      <c r="AS28">
        <f>STDEV(AQ28:AQ37)</f>
        <v>8.8292443366097615</v>
      </c>
      <c r="AT28">
        <f>AL28-AM28</f>
        <v>-2</v>
      </c>
      <c r="AU28">
        <f>AVERAGE(AT28:AT37)</f>
        <v>-6.7</v>
      </c>
      <c r="AV28">
        <f>STDEV(AT28:AT37)</f>
        <v>7.0087247215326007</v>
      </c>
    </row>
    <row r="29" spans="1:48" x14ac:dyDescent="0.2">
      <c r="A29" s="30"/>
      <c r="B29" s="3">
        <v>20</v>
      </c>
      <c r="C29">
        <f>'P1'!F37</f>
        <v>94</v>
      </c>
      <c r="D29">
        <f>'P2'!F37</f>
        <v>91</v>
      </c>
      <c r="E29">
        <f>'P3'!F37</f>
        <v>117</v>
      </c>
      <c r="F29">
        <f>'P4'!F37</f>
        <v>132</v>
      </c>
      <c r="G29">
        <f>'P5'!F37</f>
        <v>93</v>
      </c>
      <c r="H29">
        <f>'P6'!F37</f>
        <v>87</v>
      </c>
      <c r="I29">
        <f>'P7'!F37</f>
        <v>99</v>
      </c>
      <c r="J29">
        <f>'P8'!F37</f>
        <v>107</v>
      </c>
      <c r="K29">
        <f>'P9'!F37</f>
        <v>97</v>
      </c>
      <c r="L29">
        <f>'P10'!F37</f>
        <v>108</v>
      </c>
      <c r="M29">
        <f t="shared" si="5"/>
        <v>102.5</v>
      </c>
      <c r="N29">
        <f t="shared" si="6"/>
        <v>13.778001790293589</v>
      </c>
      <c r="AK29">
        <v>101</v>
      </c>
      <c r="AL29">
        <v>93</v>
      </c>
      <c r="AM29">
        <v>102</v>
      </c>
      <c r="AN29">
        <f t="shared" ref="AN29:AN37" si="7">AK29-AM29</f>
        <v>-1</v>
      </c>
      <c r="AQ29">
        <f t="shared" ref="AQ29:AQ37" si="8">AL29-AK29</f>
        <v>-8</v>
      </c>
      <c r="AT29">
        <f t="shared" ref="AT29:AT37" si="9">AL29-AM29</f>
        <v>-9</v>
      </c>
    </row>
    <row r="30" spans="1:48" x14ac:dyDescent="0.2">
      <c r="A30" s="30"/>
      <c r="B30" s="3">
        <v>25</v>
      </c>
      <c r="C30">
        <f>'P1'!F38</f>
        <v>96</v>
      </c>
      <c r="D30">
        <f>'P2'!F38</f>
        <v>93</v>
      </c>
      <c r="E30">
        <f>'P3'!F38</f>
        <v>117</v>
      </c>
      <c r="F30">
        <f>'P4'!F38</f>
        <v>138</v>
      </c>
      <c r="G30">
        <f>'P5'!F38</f>
        <v>95</v>
      </c>
      <c r="H30">
        <f>'P6'!F38</f>
        <v>86</v>
      </c>
      <c r="I30">
        <f>'P7'!F38</f>
        <v>97</v>
      </c>
      <c r="J30">
        <f>'P8'!F38</f>
        <v>108</v>
      </c>
      <c r="K30">
        <f>'P9'!F38</f>
        <v>96</v>
      </c>
      <c r="L30">
        <f>'P10'!F38</f>
        <v>109</v>
      </c>
      <c r="M30">
        <f t="shared" si="5"/>
        <v>103.5</v>
      </c>
      <c r="N30">
        <f t="shared" si="6"/>
        <v>15.152924176907607</v>
      </c>
      <c r="AK30">
        <v>124</v>
      </c>
      <c r="AL30">
        <v>120</v>
      </c>
      <c r="AM30">
        <v>122</v>
      </c>
      <c r="AN30">
        <f t="shared" si="7"/>
        <v>2</v>
      </c>
      <c r="AQ30">
        <f t="shared" si="8"/>
        <v>-4</v>
      </c>
      <c r="AT30">
        <f t="shared" si="9"/>
        <v>-2</v>
      </c>
    </row>
    <row r="31" spans="1:48" x14ac:dyDescent="0.2">
      <c r="A31" s="30"/>
      <c r="B31" s="3">
        <v>30</v>
      </c>
      <c r="C31">
        <f>'P1'!F39</f>
        <v>97</v>
      </c>
      <c r="D31">
        <f>'P2'!F39</f>
        <v>88</v>
      </c>
      <c r="E31">
        <f>'P3'!F39</f>
        <v>120</v>
      </c>
      <c r="F31">
        <f>'P4'!F39</f>
        <v>138</v>
      </c>
      <c r="G31">
        <f>'P5'!F39</f>
        <v>99</v>
      </c>
      <c r="H31">
        <f>'P6'!F39</f>
        <v>88</v>
      </c>
      <c r="I31">
        <f>'P7'!F39</f>
        <v>102</v>
      </c>
      <c r="J31">
        <f>'P8'!F39</f>
        <v>109</v>
      </c>
      <c r="K31">
        <f>'P9'!F39</f>
        <v>98</v>
      </c>
      <c r="L31">
        <f>'P10'!F39</f>
        <v>109</v>
      </c>
      <c r="M31">
        <f t="shared" si="5"/>
        <v>104.8</v>
      </c>
      <c r="N31">
        <f t="shared" si="6"/>
        <v>15.208184930782817</v>
      </c>
      <c r="AK31">
        <v>139</v>
      </c>
      <c r="AL31">
        <v>138</v>
      </c>
      <c r="AM31">
        <v>137</v>
      </c>
      <c r="AN31">
        <f t="shared" si="7"/>
        <v>2</v>
      </c>
      <c r="AQ31">
        <f t="shared" si="8"/>
        <v>-1</v>
      </c>
      <c r="AT31">
        <f t="shared" si="9"/>
        <v>1</v>
      </c>
    </row>
    <row r="32" spans="1:48" x14ac:dyDescent="0.2">
      <c r="AK32">
        <v>107</v>
      </c>
      <c r="AL32">
        <v>99</v>
      </c>
      <c r="AM32">
        <v>109</v>
      </c>
      <c r="AN32">
        <f t="shared" si="7"/>
        <v>-2</v>
      </c>
      <c r="AQ32">
        <f t="shared" si="8"/>
        <v>-8</v>
      </c>
      <c r="AT32">
        <f t="shared" si="9"/>
        <v>-10</v>
      </c>
    </row>
    <row r="33" spans="1:46" ht="16" x14ac:dyDescent="0.2">
      <c r="A33" t="s">
        <v>67</v>
      </c>
      <c r="B33" s="4" t="s">
        <v>18</v>
      </c>
      <c r="C33" s="12" t="s">
        <v>53</v>
      </c>
      <c r="D33" s="12" t="s">
        <v>54</v>
      </c>
      <c r="E33" s="12" t="s">
        <v>55</v>
      </c>
      <c r="F33" s="12" t="s">
        <v>56</v>
      </c>
      <c r="G33" s="12" t="s">
        <v>57</v>
      </c>
      <c r="H33" s="12" t="s">
        <v>58</v>
      </c>
      <c r="I33" s="12" t="s">
        <v>59</v>
      </c>
      <c r="J33" s="12" t="s">
        <v>60</v>
      </c>
      <c r="K33" s="12" t="s">
        <v>61</v>
      </c>
      <c r="L33" s="12" t="s">
        <v>62</v>
      </c>
      <c r="M33" s="13" t="s">
        <v>63</v>
      </c>
      <c r="N33" s="13" t="s">
        <v>64</v>
      </c>
      <c r="Q33" t="s">
        <v>67</v>
      </c>
      <c r="R33" s="4" t="s">
        <v>18</v>
      </c>
      <c r="S33" s="4">
        <v>0</v>
      </c>
      <c r="T33" s="3">
        <v>5</v>
      </c>
      <c r="U33" s="3">
        <v>10</v>
      </c>
      <c r="V33" s="3">
        <v>15</v>
      </c>
      <c r="W33" s="3">
        <v>20</v>
      </c>
      <c r="X33" s="3">
        <v>25</v>
      </c>
      <c r="Y33" s="3">
        <v>30</v>
      </c>
      <c r="Z33" s="3" t="s">
        <v>65</v>
      </c>
      <c r="AA33" s="3">
        <v>5</v>
      </c>
      <c r="AB33" s="3">
        <v>10</v>
      </c>
      <c r="AC33" s="3">
        <v>15</v>
      </c>
      <c r="AD33" s="3">
        <v>20</v>
      </c>
      <c r="AE33" s="3">
        <v>25</v>
      </c>
      <c r="AF33" s="3">
        <v>30</v>
      </c>
      <c r="AG33" s="3" t="s">
        <v>155</v>
      </c>
      <c r="AK33">
        <v>98</v>
      </c>
      <c r="AL33">
        <v>89</v>
      </c>
      <c r="AM33">
        <v>92</v>
      </c>
      <c r="AN33">
        <f t="shared" si="7"/>
        <v>6</v>
      </c>
      <c r="AQ33">
        <f t="shared" si="8"/>
        <v>-9</v>
      </c>
      <c r="AT33">
        <f t="shared" si="9"/>
        <v>-3</v>
      </c>
    </row>
    <row r="34" spans="1:46" ht="16" x14ac:dyDescent="0.2">
      <c r="A34" t="s">
        <v>31</v>
      </c>
      <c r="B34" s="4">
        <v>0</v>
      </c>
      <c r="C34">
        <f>'P1'!F47</f>
        <v>64</v>
      </c>
      <c r="D34">
        <f>'P2'!F47</f>
        <v>58</v>
      </c>
      <c r="E34">
        <f>'P3'!F47</f>
        <v>63</v>
      </c>
      <c r="F34">
        <f>'P4'!F47</f>
        <v>72</v>
      </c>
      <c r="G34">
        <f>'P5'!F47</f>
        <v>68</v>
      </c>
      <c r="H34">
        <f>'P6'!F47</f>
        <v>53</v>
      </c>
      <c r="I34">
        <f>'P7'!F47</f>
        <v>61</v>
      </c>
      <c r="J34">
        <f>'P8'!F47</f>
        <v>70</v>
      </c>
      <c r="K34">
        <f>'P9'!F47</f>
        <v>77</v>
      </c>
      <c r="L34">
        <f>'P10'!F47</f>
        <v>73</v>
      </c>
      <c r="M34">
        <f>AVERAGE(C34:L34)</f>
        <v>65.900000000000006</v>
      </c>
      <c r="N34">
        <f>STDEV(C34:L34)</f>
        <v>7.4304179634197745</v>
      </c>
      <c r="R34" s="12" t="s">
        <v>53</v>
      </c>
      <c r="S34">
        <v>64</v>
      </c>
      <c r="T34">
        <v>68</v>
      </c>
      <c r="U34">
        <v>64</v>
      </c>
      <c r="V34">
        <v>69</v>
      </c>
      <c r="W34">
        <v>64</v>
      </c>
      <c r="X34">
        <v>68</v>
      </c>
      <c r="Y34">
        <v>69</v>
      </c>
      <c r="Z34">
        <v>72</v>
      </c>
      <c r="AA34">
        <v>91</v>
      </c>
      <c r="AB34">
        <v>94</v>
      </c>
      <c r="AC34">
        <v>96</v>
      </c>
      <c r="AD34">
        <v>95</v>
      </c>
      <c r="AE34">
        <v>98</v>
      </c>
      <c r="AF34">
        <v>99</v>
      </c>
      <c r="AG34">
        <f t="shared" si="1"/>
        <v>99</v>
      </c>
      <c r="AK34">
        <v>97</v>
      </c>
      <c r="AL34">
        <v>102</v>
      </c>
      <c r="AM34">
        <v>111</v>
      </c>
      <c r="AN34">
        <f t="shared" si="7"/>
        <v>-14</v>
      </c>
      <c r="AQ34">
        <f t="shared" si="8"/>
        <v>5</v>
      </c>
      <c r="AT34">
        <f t="shared" si="9"/>
        <v>-9</v>
      </c>
    </row>
    <row r="35" spans="1:46" x14ac:dyDescent="0.2">
      <c r="A35" s="30" t="s">
        <v>32</v>
      </c>
      <c r="B35" s="3">
        <v>5</v>
      </c>
      <c r="C35">
        <f>'P1'!F48</f>
        <v>68</v>
      </c>
      <c r="D35">
        <f>'P2'!F48</f>
        <v>62</v>
      </c>
      <c r="E35">
        <f>'P3'!F48</f>
        <v>62</v>
      </c>
      <c r="F35">
        <f>'P4'!F48</f>
        <v>76</v>
      </c>
      <c r="G35">
        <f>'P5'!F48</f>
        <v>67</v>
      </c>
      <c r="H35">
        <f>'P6'!F48</f>
        <v>52</v>
      </c>
      <c r="I35">
        <f>'P7'!F48</f>
        <v>70</v>
      </c>
      <c r="J35">
        <f>'P8'!F48</f>
        <v>77</v>
      </c>
      <c r="K35">
        <f>'P9'!F48</f>
        <v>77</v>
      </c>
      <c r="L35">
        <f>'P10'!F48</f>
        <v>71</v>
      </c>
      <c r="M35">
        <f>AVERAGE(C35:L35)</f>
        <v>68.2</v>
      </c>
      <c r="N35">
        <f>STDEV(C35:L35)</f>
        <v>7.9414524280301837</v>
      </c>
      <c r="R35" s="12" t="s">
        <v>54</v>
      </c>
      <c r="S35">
        <v>58</v>
      </c>
      <c r="T35">
        <v>62</v>
      </c>
      <c r="U35">
        <v>55</v>
      </c>
      <c r="V35">
        <v>57</v>
      </c>
      <c r="W35">
        <v>57</v>
      </c>
      <c r="X35">
        <v>60</v>
      </c>
      <c r="Y35">
        <v>60</v>
      </c>
      <c r="Z35">
        <v>64</v>
      </c>
      <c r="AA35">
        <v>93</v>
      </c>
      <c r="AB35">
        <v>94</v>
      </c>
      <c r="AC35">
        <v>97</v>
      </c>
      <c r="AD35">
        <v>97</v>
      </c>
      <c r="AE35">
        <v>96</v>
      </c>
      <c r="AF35">
        <v>102</v>
      </c>
      <c r="AG35">
        <f t="shared" si="1"/>
        <v>102</v>
      </c>
      <c r="AK35">
        <v>132</v>
      </c>
      <c r="AL35">
        <v>109</v>
      </c>
      <c r="AM35">
        <v>132</v>
      </c>
      <c r="AN35">
        <f t="shared" si="7"/>
        <v>0</v>
      </c>
      <c r="AQ35">
        <f t="shared" si="8"/>
        <v>-23</v>
      </c>
      <c r="AT35">
        <f t="shared" si="9"/>
        <v>-23</v>
      </c>
    </row>
    <row r="36" spans="1:46" x14ac:dyDescent="0.2">
      <c r="A36" s="30"/>
      <c r="B36" s="3">
        <v>10</v>
      </c>
      <c r="C36">
        <f>'P1'!F49</f>
        <v>64</v>
      </c>
      <c r="D36">
        <f>'P2'!F49</f>
        <v>55</v>
      </c>
      <c r="E36">
        <f>'P3'!F49</f>
        <v>64</v>
      </c>
      <c r="F36">
        <f>'P4'!F49</f>
        <v>74</v>
      </c>
      <c r="G36">
        <f>'P5'!F49</f>
        <v>65</v>
      </c>
      <c r="H36">
        <f>'P6'!F49</f>
        <v>65</v>
      </c>
      <c r="I36">
        <f>'P7'!F49</f>
        <v>59</v>
      </c>
      <c r="J36">
        <f>'P8'!F49</f>
        <v>71</v>
      </c>
      <c r="K36">
        <f>'P9'!F49</f>
        <v>82</v>
      </c>
      <c r="L36">
        <f>'P10'!F49</f>
        <v>74</v>
      </c>
      <c r="M36">
        <f t="shared" ref="M36:M47" si="10">AVERAGE(C36:L36)</f>
        <v>67.3</v>
      </c>
      <c r="N36">
        <f t="shared" ref="N36:N47" si="11">STDEV(C36:L36)</f>
        <v>7.9728706666210574</v>
      </c>
      <c r="R36" s="12" t="s">
        <v>55</v>
      </c>
      <c r="S36">
        <v>63</v>
      </c>
      <c r="T36">
        <v>62</v>
      </c>
      <c r="U36">
        <v>64</v>
      </c>
      <c r="V36">
        <v>67</v>
      </c>
      <c r="W36">
        <v>64</v>
      </c>
      <c r="X36">
        <v>65</v>
      </c>
      <c r="Y36">
        <v>70</v>
      </c>
      <c r="Z36">
        <v>75</v>
      </c>
      <c r="AA36">
        <v>108</v>
      </c>
      <c r="AB36">
        <v>109</v>
      </c>
      <c r="AC36">
        <v>116</v>
      </c>
      <c r="AD36">
        <v>117</v>
      </c>
      <c r="AE36">
        <v>121</v>
      </c>
      <c r="AF36">
        <v>122</v>
      </c>
      <c r="AG36">
        <f t="shared" si="1"/>
        <v>122</v>
      </c>
      <c r="AK36">
        <v>118</v>
      </c>
      <c r="AL36">
        <v>98</v>
      </c>
      <c r="AM36">
        <v>107</v>
      </c>
      <c r="AN36">
        <f t="shared" si="7"/>
        <v>11</v>
      </c>
      <c r="AQ36">
        <f t="shared" si="8"/>
        <v>-20</v>
      </c>
      <c r="AT36">
        <f t="shared" si="9"/>
        <v>-9</v>
      </c>
    </row>
    <row r="37" spans="1:46" x14ac:dyDescent="0.2">
      <c r="A37" s="30"/>
      <c r="B37" s="3">
        <v>15</v>
      </c>
      <c r="C37">
        <f>'P1'!F50</f>
        <v>69</v>
      </c>
      <c r="D37">
        <f>'P2'!F50</f>
        <v>57</v>
      </c>
      <c r="E37">
        <f>'P3'!F50</f>
        <v>67</v>
      </c>
      <c r="F37">
        <f>'P4'!F50</f>
        <v>72</v>
      </c>
      <c r="G37">
        <f>'P5'!F50</f>
        <v>66</v>
      </c>
      <c r="H37">
        <f>'P6'!F50</f>
        <v>64</v>
      </c>
      <c r="I37">
        <f>'P7'!F50</f>
        <v>70</v>
      </c>
      <c r="J37">
        <f>'P8'!F50</f>
        <v>76</v>
      </c>
      <c r="K37">
        <f>'P9'!F50</f>
        <v>79</v>
      </c>
      <c r="L37">
        <f>'P10'!F50</f>
        <v>74</v>
      </c>
      <c r="M37">
        <f t="shared" si="10"/>
        <v>69.400000000000006</v>
      </c>
      <c r="N37">
        <f t="shared" si="11"/>
        <v>6.3630879994613379</v>
      </c>
      <c r="R37" s="12" t="s">
        <v>56</v>
      </c>
      <c r="S37">
        <v>72</v>
      </c>
      <c r="T37">
        <v>76</v>
      </c>
      <c r="U37">
        <v>74</v>
      </c>
      <c r="V37">
        <v>72</v>
      </c>
      <c r="W37">
        <v>76</v>
      </c>
      <c r="X37">
        <v>86</v>
      </c>
      <c r="Y37">
        <v>76</v>
      </c>
      <c r="Z37">
        <v>88</v>
      </c>
      <c r="AA37">
        <v>127</v>
      </c>
      <c r="AB37">
        <v>130</v>
      </c>
      <c r="AC37">
        <v>131</v>
      </c>
      <c r="AD37">
        <v>134</v>
      </c>
      <c r="AE37">
        <v>137</v>
      </c>
      <c r="AF37">
        <v>137</v>
      </c>
      <c r="AG37">
        <f t="shared" si="1"/>
        <v>137</v>
      </c>
      <c r="AK37">
        <v>107</v>
      </c>
      <c r="AL37">
        <v>109</v>
      </c>
      <c r="AM37">
        <v>110</v>
      </c>
      <c r="AN37">
        <f t="shared" si="7"/>
        <v>-3</v>
      </c>
      <c r="AQ37">
        <f t="shared" si="8"/>
        <v>2</v>
      </c>
      <c r="AT37">
        <f t="shared" si="9"/>
        <v>-1</v>
      </c>
    </row>
    <row r="38" spans="1:46" x14ac:dyDescent="0.2">
      <c r="A38" s="30"/>
      <c r="B38" s="3">
        <v>20</v>
      </c>
      <c r="C38">
        <f>'P1'!F51</f>
        <v>64</v>
      </c>
      <c r="D38">
        <f>'P2'!F51</f>
        <v>57</v>
      </c>
      <c r="E38">
        <f>'P3'!F51</f>
        <v>64</v>
      </c>
      <c r="F38">
        <f>'P4'!F51</f>
        <v>76</v>
      </c>
      <c r="G38">
        <f>'P5'!F51</f>
        <v>65</v>
      </c>
      <c r="H38">
        <f>'P6'!F51</f>
        <v>62</v>
      </c>
      <c r="I38">
        <f>'P7'!F51</f>
        <v>69</v>
      </c>
      <c r="J38">
        <f>'P8'!F51</f>
        <v>76</v>
      </c>
      <c r="K38">
        <f>'P9'!F51</f>
        <v>77</v>
      </c>
      <c r="L38">
        <f>'P10'!F51</f>
        <v>73</v>
      </c>
      <c r="M38">
        <f t="shared" si="10"/>
        <v>68.3</v>
      </c>
      <c r="N38">
        <f t="shared" si="11"/>
        <v>6.9290050592499295</v>
      </c>
      <c r="R38" s="12" t="s">
        <v>57</v>
      </c>
      <c r="S38">
        <v>68</v>
      </c>
      <c r="T38">
        <v>67</v>
      </c>
      <c r="U38">
        <v>65</v>
      </c>
      <c r="V38">
        <v>66</v>
      </c>
      <c r="W38">
        <v>65</v>
      </c>
      <c r="X38">
        <v>65</v>
      </c>
      <c r="Y38">
        <v>71</v>
      </c>
      <c r="Z38">
        <v>66</v>
      </c>
      <c r="AA38">
        <v>98</v>
      </c>
      <c r="AB38">
        <v>101</v>
      </c>
      <c r="AC38">
        <v>103</v>
      </c>
      <c r="AD38">
        <v>106</v>
      </c>
      <c r="AE38">
        <v>109</v>
      </c>
      <c r="AF38">
        <v>106</v>
      </c>
      <c r="AG38">
        <f t="shared" si="1"/>
        <v>109</v>
      </c>
    </row>
    <row r="39" spans="1:46" x14ac:dyDescent="0.2">
      <c r="A39" s="30"/>
      <c r="B39" s="3">
        <v>25</v>
      </c>
      <c r="C39">
        <f>'P1'!F52</f>
        <v>68</v>
      </c>
      <c r="D39">
        <f>'P2'!F52</f>
        <v>60</v>
      </c>
      <c r="E39">
        <f>'P3'!F52</f>
        <v>65</v>
      </c>
      <c r="F39">
        <f>'P4'!F52</f>
        <v>86</v>
      </c>
      <c r="G39">
        <f>'P5'!F52</f>
        <v>65</v>
      </c>
      <c r="H39">
        <f>'P6'!F52</f>
        <v>55</v>
      </c>
      <c r="I39">
        <f>'P7'!F52</f>
        <v>71</v>
      </c>
      <c r="J39">
        <f>'P8'!F52</f>
        <v>82</v>
      </c>
      <c r="K39">
        <f>'P9'!F52</f>
        <v>77</v>
      </c>
      <c r="L39">
        <f>'P10'!F52</f>
        <v>74</v>
      </c>
      <c r="M39">
        <f t="shared" si="10"/>
        <v>70.3</v>
      </c>
      <c r="N39">
        <f t="shared" si="11"/>
        <v>9.6844663708894529</v>
      </c>
      <c r="R39" s="12" t="s">
        <v>58</v>
      </c>
      <c r="S39">
        <v>53</v>
      </c>
      <c r="T39">
        <v>52</v>
      </c>
      <c r="U39">
        <v>65</v>
      </c>
      <c r="V39">
        <v>64</v>
      </c>
      <c r="W39">
        <v>62</v>
      </c>
      <c r="X39">
        <v>55</v>
      </c>
      <c r="Y39">
        <v>65</v>
      </c>
      <c r="Z39">
        <v>66</v>
      </c>
      <c r="AA39">
        <v>85</v>
      </c>
      <c r="AB39">
        <v>92</v>
      </c>
      <c r="AC39">
        <v>90</v>
      </c>
      <c r="AD39">
        <v>92</v>
      </c>
      <c r="AE39">
        <v>91</v>
      </c>
      <c r="AF39">
        <v>89</v>
      </c>
      <c r="AG39">
        <f t="shared" si="1"/>
        <v>92</v>
      </c>
      <c r="AJ39" t="s">
        <v>63</v>
      </c>
      <c r="AK39">
        <f>AVERAGE(AK28:AK37)</f>
        <v>112.6</v>
      </c>
      <c r="AL39">
        <f>AVERAGE(AL28:AL37)</f>
        <v>105.4</v>
      </c>
      <c r="AM39">
        <f>AVERAGE(AM28:AM37)</f>
        <v>112.1</v>
      </c>
    </row>
    <row r="40" spans="1:46" x14ac:dyDescent="0.2">
      <c r="A40" s="30"/>
      <c r="B40" s="3">
        <v>30</v>
      </c>
      <c r="C40">
        <f>'P1'!F53</f>
        <v>69</v>
      </c>
      <c r="D40">
        <f>'P2'!F53</f>
        <v>60</v>
      </c>
      <c r="E40">
        <f>'P3'!F53</f>
        <v>70</v>
      </c>
      <c r="F40">
        <f>'P4'!F53</f>
        <v>76</v>
      </c>
      <c r="G40">
        <f>'P5'!F53</f>
        <v>71</v>
      </c>
      <c r="H40">
        <f>'P6'!F53</f>
        <v>65</v>
      </c>
      <c r="I40">
        <f>'P7'!F53</f>
        <v>70</v>
      </c>
      <c r="J40">
        <f>'P8'!F53</f>
        <v>75</v>
      </c>
      <c r="K40">
        <f>'P9'!F53</f>
        <v>83</v>
      </c>
      <c r="L40">
        <f>'P10'!F53</f>
        <v>71</v>
      </c>
      <c r="M40">
        <f t="shared" si="10"/>
        <v>71</v>
      </c>
      <c r="N40">
        <f t="shared" si="11"/>
        <v>6.2182527020592095</v>
      </c>
      <c r="R40" s="12" t="s">
        <v>59</v>
      </c>
      <c r="S40">
        <v>61</v>
      </c>
      <c r="T40">
        <v>70</v>
      </c>
      <c r="U40">
        <v>59</v>
      </c>
      <c r="V40">
        <v>70</v>
      </c>
      <c r="W40">
        <v>69</v>
      </c>
      <c r="X40">
        <v>71</v>
      </c>
      <c r="Y40">
        <v>70</v>
      </c>
      <c r="Z40">
        <v>71</v>
      </c>
      <c r="AA40">
        <v>100</v>
      </c>
      <c r="AB40">
        <v>103</v>
      </c>
      <c r="AC40">
        <v>100</v>
      </c>
      <c r="AD40">
        <v>107</v>
      </c>
      <c r="AE40">
        <v>111</v>
      </c>
      <c r="AF40">
        <v>105</v>
      </c>
      <c r="AG40">
        <f t="shared" si="1"/>
        <v>111</v>
      </c>
      <c r="AJ40" t="s">
        <v>68</v>
      </c>
      <c r="AK40">
        <f>STDEV(AK28:AK37)</f>
        <v>14.826402875351175</v>
      </c>
      <c r="AL40">
        <f>STDEV(AL28:AL37)</f>
        <v>14.538836878436223</v>
      </c>
      <c r="AM40">
        <f>STDEV(AM28:AM37)</f>
        <v>14.270793795565645</v>
      </c>
    </row>
    <row r="41" spans="1:46" x14ac:dyDescent="0.2">
      <c r="A41" s="6" t="s">
        <v>33</v>
      </c>
      <c r="B41" s="3" t="s">
        <v>65</v>
      </c>
      <c r="C41">
        <f>'P1'!F54</f>
        <v>72</v>
      </c>
      <c r="D41">
        <f>'P2'!F54</f>
        <v>64</v>
      </c>
      <c r="E41">
        <f>'P3'!F54</f>
        <v>75</v>
      </c>
      <c r="F41">
        <f>'P4'!F54</f>
        <v>88</v>
      </c>
      <c r="G41">
        <f>'P5'!F54</f>
        <v>66</v>
      </c>
      <c r="H41">
        <f>'P6'!F54</f>
        <v>66</v>
      </c>
      <c r="I41">
        <f>'P7'!F54</f>
        <v>71</v>
      </c>
      <c r="J41">
        <f>'P8'!F54</f>
        <v>79</v>
      </c>
      <c r="K41">
        <f>'P9'!F54</f>
        <v>80</v>
      </c>
      <c r="L41">
        <f>'P10'!F54</f>
        <v>78</v>
      </c>
      <c r="M41">
        <f t="shared" si="10"/>
        <v>73.900000000000006</v>
      </c>
      <c r="N41">
        <f t="shared" si="11"/>
        <v>7.563802688536442</v>
      </c>
      <c r="R41" s="12" t="s">
        <v>60</v>
      </c>
      <c r="S41">
        <v>70</v>
      </c>
      <c r="T41">
        <v>77</v>
      </c>
      <c r="U41">
        <v>71</v>
      </c>
      <c r="V41">
        <v>76</v>
      </c>
      <c r="W41">
        <v>76</v>
      </c>
      <c r="X41">
        <v>82</v>
      </c>
      <c r="Y41">
        <v>75</v>
      </c>
      <c r="Z41">
        <v>79</v>
      </c>
      <c r="AA41">
        <v>121</v>
      </c>
      <c r="AB41">
        <v>124</v>
      </c>
      <c r="AC41">
        <v>122</v>
      </c>
      <c r="AD41">
        <v>129</v>
      </c>
      <c r="AE41">
        <v>131</v>
      </c>
      <c r="AF41">
        <v>132</v>
      </c>
      <c r="AG41">
        <f t="shared" si="1"/>
        <v>132</v>
      </c>
    </row>
    <row r="42" spans="1:46" x14ac:dyDescent="0.2">
      <c r="A42" s="30" t="s">
        <v>34</v>
      </c>
      <c r="B42" s="3">
        <v>5</v>
      </c>
      <c r="C42">
        <f>'P1'!F55</f>
        <v>91</v>
      </c>
      <c r="D42">
        <f>'P2'!F55</f>
        <v>93</v>
      </c>
      <c r="E42">
        <f>'P3'!F55</f>
        <v>108</v>
      </c>
      <c r="F42">
        <f>'P4'!F55</f>
        <v>127</v>
      </c>
      <c r="G42">
        <f>'P5'!F55</f>
        <v>98</v>
      </c>
      <c r="H42">
        <f>'P6'!F55</f>
        <v>85</v>
      </c>
      <c r="I42">
        <f>'P7'!F55</f>
        <v>100</v>
      </c>
      <c r="J42">
        <f>'P8'!F55</f>
        <v>121</v>
      </c>
      <c r="K42">
        <f>'P9'!F55</f>
        <v>105</v>
      </c>
      <c r="L42">
        <f>'P10'!F55</f>
        <v>96</v>
      </c>
      <c r="M42">
        <f t="shared" si="10"/>
        <v>102.4</v>
      </c>
      <c r="N42">
        <f t="shared" si="11"/>
        <v>13.234634696717356</v>
      </c>
      <c r="R42" s="12" t="s">
        <v>61</v>
      </c>
      <c r="S42">
        <v>77</v>
      </c>
      <c r="T42">
        <v>77</v>
      </c>
      <c r="U42">
        <v>82</v>
      </c>
      <c r="V42">
        <v>79</v>
      </c>
      <c r="W42">
        <v>77</v>
      </c>
      <c r="X42">
        <v>77</v>
      </c>
      <c r="Y42">
        <v>83</v>
      </c>
      <c r="Z42">
        <v>80</v>
      </c>
      <c r="AA42">
        <v>105</v>
      </c>
      <c r="AB42">
        <v>100</v>
      </c>
      <c r="AC42">
        <v>98</v>
      </c>
      <c r="AD42">
        <v>107</v>
      </c>
      <c r="AE42">
        <v>101</v>
      </c>
      <c r="AF42">
        <v>106</v>
      </c>
      <c r="AG42">
        <f t="shared" si="1"/>
        <v>107</v>
      </c>
    </row>
    <row r="43" spans="1:46" x14ac:dyDescent="0.2">
      <c r="A43" s="30"/>
      <c r="B43" s="3">
        <v>10</v>
      </c>
      <c r="C43">
        <f>'P1'!F56</f>
        <v>94</v>
      </c>
      <c r="D43">
        <f>'P2'!F56</f>
        <v>94</v>
      </c>
      <c r="E43">
        <f>'P3'!F56</f>
        <v>109</v>
      </c>
      <c r="F43">
        <f>'P4'!F56</f>
        <v>130</v>
      </c>
      <c r="G43">
        <f>'P5'!F56</f>
        <v>101</v>
      </c>
      <c r="H43">
        <f>'P6'!F56</f>
        <v>92</v>
      </c>
      <c r="I43">
        <f>'P7'!F56</f>
        <v>103</v>
      </c>
      <c r="J43">
        <f>'P8'!F56</f>
        <v>124</v>
      </c>
      <c r="K43">
        <f>'P9'!F56</f>
        <v>100</v>
      </c>
      <c r="L43">
        <f>'P10'!F56</f>
        <v>101</v>
      </c>
      <c r="M43">
        <f t="shared" si="10"/>
        <v>104.8</v>
      </c>
      <c r="N43">
        <f t="shared" si="11"/>
        <v>12.795832654944109</v>
      </c>
      <c r="R43" s="12" t="s">
        <v>62</v>
      </c>
      <c r="S43">
        <v>73</v>
      </c>
      <c r="T43">
        <v>71</v>
      </c>
      <c r="U43">
        <v>74</v>
      </c>
      <c r="V43">
        <v>74</v>
      </c>
      <c r="W43">
        <v>73</v>
      </c>
      <c r="X43">
        <v>74</v>
      </c>
      <c r="Y43">
        <v>71</v>
      </c>
      <c r="Z43">
        <v>78</v>
      </c>
      <c r="AA43">
        <v>96</v>
      </c>
      <c r="AB43">
        <v>101</v>
      </c>
      <c r="AC43">
        <v>102</v>
      </c>
      <c r="AD43">
        <v>107</v>
      </c>
      <c r="AE43">
        <v>109</v>
      </c>
      <c r="AF43">
        <v>110</v>
      </c>
      <c r="AG43">
        <f t="shared" si="1"/>
        <v>110</v>
      </c>
    </row>
    <row r="44" spans="1:46" x14ac:dyDescent="0.2">
      <c r="A44" s="30"/>
      <c r="B44" s="3">
        <v>15</v>
      </c>
      <c r="C44">
        <f>'P1'!F57</f>
        <v>96</v>
      </c>
      <c r="D44">
        <f>'P2'!F57</f>
        <v>97</v>
      </c>
      <c r="E44">
        <f>'P3'!F57</f>
        <v>116</v>
      </c>
      <c r="F44">
        <f>'P4'!F57</f>
        <v>131</v>
      </c>
      <c r="G44">
        <f>'P5'!F57</f>
        <v>103</v>
      </c>
      <c r="H44">
        <f>'P6'!F57</f>
        <v>90</v>
      </c>
      <c r="I44">
        <f>'P7'!F57</f>
        <v>100</v>
      </c>
      <c r="J44">
        <f>'P8'!F57</f>
        <v>122</v>
      </c>
      <c r="K44">
        <f>'P9'!F57</f>
        <v>98</v>
      </c>
      <c r="L44">
        <f>'P10'!F57</f>
        <v>102</v>
      </c>
      <c r="M44">
        <f t="shared" si="10"/>
        <v>105.5</v>
      </c>
      <c r="N44">
        <f t="shared" si="11"/>
        <v>13.083067937860243</v>
      </c>
    </row>
    <row r="45" spans="1:46" x14ac:dyDescent="0.2">
      <c r="A45" s="30"/>
      <c r="B45" s="3">
        <v>20</v>
      </c>
      <c r="C45">
        <f>'P1'!F58</f>
        <v>95</v>
      </c>
      <c r="D45">
        <f>'P2'!F58</f>
        <v>97</v>
      </c>
      <c r="E45">
        <f>'P3'!F58</f>
        <v>117</v>
      </c>
      <c r="F45">
        <f>'P4'!F58</f>
        <v>134</v>
      </c>
      <c r="G45">
        <f>'P5'!F58</f>
        <v>106</v>
      </c>
      <c r="H45">
        <f>'P6'!F58</f>
        <v>92</v>
      </c>
      <c r="I45">
        <f>'P7'!F58</f>
        <v>107</v>
      </c>
      <c r="J45">
        <f>'P8'!F58</f>
        <v>129</v>
      </c>
      <c r="K45">
        <f>'P9'!F58</f>
        <v>107</v>
      </c>
      <c r="L45">
        <f>'P10'!F58</f>
        <v>107</v>
      </c>
      <c r="M45">
        <f t="shared" si="10"/>
        <v>109.1</v>
      </c>
      <c r="N45">
        <f t="shared" si="11"/>
        <v>13.900039967968095</v>
      </c>
    </row>
    <row r="46" spans="1:46" x14ac:dyDescent="0.2">
      <c r="A46" s="30"/>
      <c r="B46" s="3">
        <v>25</v>
      </c>
      <c r="C46">
        <f>'P1'!F59</f>
        <v>98</v>
      </c>
      <c r="D46">
        <f>'P2'!F59</f>
        <v>96</v>
      </c>
      <c r="E46">
        <f>'P3'!F59</f>
        <v>121</v>
      </c>
      <c r="F46">
        <f>'P4'!F59</f>
        <v>137</v>
      </c>
      <c r="G46">
        <f>'P5'!F59</f>
        <v>109</v>
      </c>
      <c r="H46">
        <f>'P6'!F59</f>
        <v>91</v>
      </c>
      <c r="I46">
        <f>'P7'!F59</f>
        <v>111</v>
      </c>
      <c r="J46">
        <f>'P8'!F59</f>
        <v>131</v>
      </c>
      <c r="K46">
        <f>'P9'!F59</f>
        <v>101</v>
      </c>
      <c r="L46">
        <f>'P10'!F59</f>
        <v>109</v>
      </c>
      <c r="M46">
        <f t="shared" si="10"/>
        <v>110.4</v>
      </c>
      <c r="N46">
        <f t="shared" si="11"/>
        <v>15.18186052132242</v>
      </c>
    </row>
    <row r="47" spans="1:46" x14ac:dyDescent="0.2">
      <c r="A47" s="30"/>
      <c r="B47" s="3">
        <v>30</v>
      </c>
      <c r="C47">
        <f>'P1'!F60</f>
        <v>99</v>
      </c>
      <c r="D47">
        <f>'P2'!F60</f>
        <v>102</v>
      </c>
      <c r="E47">
        <f>'P3'!F60</f>
        <v>122</v>
      </c>
      <c r="F47">
        <f>'P4'!F60</f>
        <v>137</v>
      </c>
      <c r="G47">
        <f>'P5'!F60</f>
        <v>106</v>
      </c>
      <c r="H47">
        <f>'P6'!F60</f>
        <v>89</v>
      </c>
      <c r="I47">
        <f>'P7'!F60</f>
        <v>105</v>
      </c>
      <c r="J47">
        <f>'P8'!F60</f>
        <v>132</v>
      </c>
      <c r="K47">
        <f>'P9'!F60</f>
        <v>106</v>
      </c>
      <c r="L47">
        <f>'P10'!F60</f>
        <v>110</v>
      </c>
      <c r="M47">
        <f t="shared" si="10"/>
        <v>110.8</v>
      </c>
      <c r="N47">
        <f t="shared" si="11"/>
        <v>15.031818105457377</v>
      </c>
    </row>
  </sheetData>
  <mergeCells count="7">
    <mergeCell ref="AK26:AM26"/>
    <mergeCell ref="A42:A47"/>
    <mergeCell ref="A3:A8"/>
    <mergeCell ref="A10:A15"/>
    <mergeCell ref="A19:A24"/>
    <mergeCell ref="A26:A31"/>
    <mergeCell ref="A35:A4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52"/>
  <sheetViews>
    <sheetView topLeftCell="AI1" zoomScale="130" zoomScaleNormal="130" zoomScalePageLayoutView="130" workbookViewId="0">
      <selection activeCell="AS1" sqref="AS1:AU11"/>
    </sheetView>
  </sheetViews>
  <sheetFormatPr baseColWidth="10" defaultColWidth="8.83203125" defaultRowHeight="15" x14ac:dyDescent="0.2"/>
  <cols>
    <col min="1" max="1" width="26.1640625" bestFit="1" customWidth="1"/>
    <col min="2" max="2" width="11.5" bestFit="1" customWidth="1"/>
    <col min="3" max="3" width="12" bestFit="1" customWidth="1"/>
    <col min="14" max="14" width="18" bestFit="1" customWidth="1"/>
    <col min="16" max="16" width="18.83203125" bestFit="1" customWidth="1"/>
    <col min="17" max="17" width="11.5" bestFit="1" customWidth="1"/>
    <col min="35" max="35" width="14.6640625" bestFit="1" customWidth="1"/>
    <col min="37" max="37" width="13.33203125" bestFit="1" customWidth="1"/>
    <col min="38" max="38" width="14.5" bestFit="1" customWidth="1"/>
    <col min="39" max="39" width="10.5" bestFit="1" customWidth="1"/>
    <col min="46" max="47" width="12.6640625" bestFit="1" customWidth="1"/>
    <col min="48" max="48" width="11.5" bestFit="1" customWidth="1"/>
  </cols>
  <sheetData>
    <row r="1" spans="1:47" ht="16" x14ac:dyDescent="0.2">
      <c r="A1" t="s">
        <v>93</v>
      </c>
      <c r="B1" s="4" t="s">
        <v>18</v>
      </c>
      <c r="C1" s="12" t="s">
        <v>53</v>
      </c>
      <c r="D1" s="12" t="s">
        <v>54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64</v>
      </c>
      <c r="P1" t="s">
        <v>106</v>
      </c>
      <c r="Q1" s="4" t="s">
        <v>18</v>
      </c>
      <c r="R1" s="4">
        <v>0</v>
      </c>
      <c r="S1" s="3">
        <v>5</v>
      </c>
      <c r="T1" s="3">
        <v>10</v>
      </c>
      <c r="U1" s="3">
        <v>15</v>
      </c>
      <c r="V1" s="3">
        <v>20</v>
      </c>
      <c r="W1" s="3">
        <v>25</v>
      </c>
      <c r="X1" s="3">
        <v>30</v>
      </c>
      <c r="Y1" s="3" t="s">
        <v>65</v>
      </c>
      <c r="Z1" s="3">
        <v>5</v>
      </c>
      <c r="AA1" s="3">
        <v>10</v>
      </c>
      <c r="AB1" s="3">
        <v>15</v>
      </c>
      <c r="AC1" s="3">
        <v>20</v>
      </c>
      <c r="AD1" s="3">
        <v>25</v>
      </c>
      <c r="AE1" s="3">
        <v>30</v>
      </c>
      <c r="AI1" t="s">
        <v>108</v>
      </c>
      <c r="AK1" t="s">
        <v>109</v>
      </c>
      <c r="AM1" t="s">
        <v>111</v>
      </c>
      <c r="AN1" t="s">
        <v>63</v>
      </c>
      <c r="AO1" t="s">
        <v>64</v>
      </c>
      <c r="AS1" t="s">
        <v>163</v>
      </c>
      <c r="AT1" t="s">
        <v>108</v>
      </c>
      <c r="AU1" t="s">
        <v>110</v>
      </c>
    </row>
    <row r="2" spans="1:47" ht="16" x14ac:dyDescent="0.2">
      <c r="A2" t="s">
        <v>31</v>
      </c>
      <c r="B2" s="4">
        <v>0</v>
      </c>
      <c r="C2">
        <f>'P1'!D5</f>
        <v>36.630000000000003</v>
      </c>
      <c r="D2">
        <f>'P2'!D5</f>
        <v>36.64</v>
      </c>
      <c r="E2">
        <f>'P3'!D5</f>
        <v>37.1</v>
      </c>
      <c r="F2">
        <f>'P4'!D5</f>
        <v>37.32</v>
      </c>
      <c r="G2">
        <f>'P5'!D5</f>
        <v>36.89</v>
      </c>
      <c r="H2">
        <f>'P6'!D5</f>
        <v>37.200000000000003</v>
      </c>
      <c r="I2">
        <f>'P7'!D5</f>
        <v>37.06</v>
      </c>
      <c r="J2">
        <f>'P8'!D5</f>
        <v>37.590000000000003</v>
      </c>
      <c r="K2">
        <f>'P9'!D5</f>
        <v>37.380000000000003</v>
      </c>
      <c r="L2">
        <f>'P10'!D5</f>
        <v>37.520000000000003</v>
      </c>
      <c r="M2">
        <f>AVERAGE(C2:L2)</f>
        <v>37.132999999999996</v>
      </c>
      <c r="N2">
        <f>STDEV(C2:L2)</f>
        <v>0.33675081456636674</v>
      </c>
      <c r="Q2" s="12" t="s">
        <v>53</v>
      </c>
      <c r="R2">
        <v>36.630000000000003</v>
      </c>
      <c r="S2">
        <v>36.69</v>
      </c>
      <c r="T2">
        <v>36.68</v>
      </c>
      <c r="U2">
        <v>36.69</v>
      </c>
      <c r="V2">
        <v>36.700000000000003</v>
      </c>
      <c r="W2">
        <v>36.700000000000003</v>
      </c>
      <c r="X2">
        <v>36.71</v>
      </c>
      <c r="Y2">
        <v>36.729999999999997</v>
      </c>
      <c r="Z2">
        <v>36.700000000000003</v>
      </c>
      <c r="AA2">
        <v>36.770000000000003</v>
      </c>
      <c r="AB2">
        <v>36.86</v>
      </c>
      <c r="AC2">
        <v>36.93</v>
      </c>
      <c r="AD2">
        <v>37.049999999999997</v>
      </c>
      <c r="AE2">
        <v>37.11</v>
      </c>
      <c r="AI2">
        <v>36.909999999999997</v>
      </c>
      <c r="AK2">
        <v>37.11</v>
      </c>
      <c r="AM2">
        <f>AI2-AK2</f>
        <v>-0.20000000000000284</v>
      </c>
      <c r="AN2">
        <f>AVERAGE(AM2:AM11)</f>
        <v>-0.33500000000000013</v>
      </c>
      <c r="AO2">
        <f>STDEV(AM2:AM11)</f>
        <v>0.16112452051476003</v>
      </c>
      <c r="AS2">
        <v>37.11</v>
      </c>
      <c r="AT2">
        <v>36.909999999999997</v>
      </c>
      <c r="AU2">
        <v>37.01</v>
      </c>
    </row>
    <row r="3" spans="1:47" x14ac:dyDescent="0.2">
      <c r="A3" s="30" t="s">
        <v>32</v>
      </c>
      <c r="B3" s="3">
        <v>5</v>
      </c>
      <c r="C3">
        <f>'P1'!D6</f>
        <v>36.69</v>
      </c>
      <c r="D3">
        <f>'P2'!D6</f>
        <v>36.57</v>
      </c>
      <c r="E3">
        <f>'P3'!D6</f>
        <v>37.15</v>
      </c>
      <c r="F3">
        <f>'P4'!D6</f>
        <v>37.35</v>
      </c>
      <c r="G3">
        <f>'P5'!D6</f>
        <v>36.93</v>
      </c>
      <c r="H3">
        <f>'P6'!D6</f>
        <v>37.159999999999997</v>
      </c>
      <c r="I3">
        <f>'P7'!D6</f>
        <v>37.1</v>
      </c>
      <c r="J3">
        <f>'P8'!D6</f>
        <v>37.56</v>
      </c>
      <c r="K3">
        <f>'P9'!D6</f>
        <v>37.43</v>
      </c>
      <c r="L3">
        <f>'P10'!D6</f>
        <v>37.47</v>
      </c>
      <c r="M3">
        <f>AVERAGE(C3:L3)</f>
        <v>37.140999999999998</v>
      </c>
      <c r="N3">
        <f>STDEV(C3:L3)</f>
        <v>0.33117467697072944</v>
      </c>
      <c r="Q3" s="12" t="s">
        <v>54</v>
      </c>
      <c r="R3">
        <v>36.64</v>
      </c>
      <c r="S3">
        <v>36.57</v>
      </c>
      <c r="T3">
        <v>36.619999999999997</v>
      </c>
      <c r="U3">
        <v>36.64</v>
      </c>
      <c r="V3">
        <v>36.68</v>
      </c>
      <c r="W3">
        <v>36.65</v>
      </c>
      <c r="X3">
        <v>36.65</v>
      </c>
      <c r="Y3">
        <v>36.630000000000003</v>
      </c>
      <c r="Z3">
        <v>36.659999999999997</v>
      </c>
      <c r="AA3">
        <v>36.700000000000003</v>
      </c>
      <c r="AB3">
        <v>36.78</v>
      </c>
      <c r="AC3">
        <v>36.89</v>
      </c>
      <c r="AD3">
        <v>37.03</v>
      </c>
      <c r="AE3">
        <v>37.159999999999997</v>
      </c>
      <c r="AI3">
        <v>36.96</v>
      </c>
      <c r="AK3">
        <v>37.159999999999997</v>
      </c>
      <c r="AM3">
        <f t="shared" ref="AM3:AM11" si="0">AI3-AK3</f>
        <v>-0.19999999999999574</v>
      </c>
      <c r="AS3">
        <v>37.159999999999997</v>
      </c>
      <c r="AT3">
        <v>36.96</v>
      </c>
      <c r="AU3">
        <v>37.33</v>
      </c>
    </row>
    <row r="4" spans="1:47" x14ac:dyDescent="0.2">
      <c r="A4" s="30"/>
      <c r="B4" s="3">
        <v>10</v>
      </c>
      <c r="C4">
        <f>'P1'!D7</f>
        <v>36.68</v>
      </c>
      <c r="D4">
        <f>'P2'!D7</f>
        <v>36.619999999999997</v>
      </c>
      <c r="E4">
        <f>'P3'!D7</f>
        <v>37.159999999999997</v>
      </c>
      <c r="F4">
        <f>'P4'!D7</f>
        <v>37.33</v>
      </c>
      <c r="G4">
        <f>'P5'!D7</f>
        <v>36.93</v>
      </c>
      <c r="H4">
        <f>'P6'!D7</f>
        <v>37.1</v>
      </c>
      <c r="I4">
        <f>'P7'!D7</f>
        <v>37.130000000000003</v>
      </c>
      <c r="J4">
        <f>'P8'!D7</f>
        <v>37.5</v>
      </c>
      <c r="K4">
        <f>'P9'!D7</f>
        <v>37.43</v>
      </c>
      <c r="L4">
        <f>'P10'!D7</f>
        <v>37.409999999999997</v>
      </c>
      <c r="M4">
        <f>AVERAGE(C4:L4)</f>
        <v>37.128999999999998</v>
      </c>
      <c r="N4">
        <f t="shared" ref="N4:N15" si="1">STDEV(C4:L4)</f>
        <v>0.30726210309766477</v>
      </c>
      <c r="Q4" s="12" t="s">
        <v>55</v>
      </c>
      <c r="R4">
        <v>37.1</v>
      </c>
      <c r="S4">
        <v>37.15</v>
      </c>
      <c r="T4">
        <v>37.159999999999997</v>
      </c>
      <c r="U4">
        <v>37.19</v>
      </c>
      <c r="V4">
        <v>37.21</v>
      </c>
      <c r="W4">
        <v>37.24</v>
      </c>
      <c r="X4">
        <v>37.24</v>
      </c>
      <c r="Y4">
        <v>37.28</v>
      </c>
      <c r="Z4">
        <v>37.369999999999997</v>
      </c>
      <c r="AA4">
        <v>37.43</v>
      </c>
      <c r="AB4">
        <v>37.54</v>
      </c>
      <c r="AC4">
        <v>37.65</v>
      </c>
      <c r="AD4">
        <v>37.83</v>
      </c>
      <c r="AE4">
        <v>37.9</v>
      </c>
      <c r="AI4">
        <v>37.68</v>
      </c>
      <c r="AK4">
        <v>37.9</v>
      </c>
      <c r="AM4">
        <f t="shared" si="0"/>
        <v>-0.21999999999999886</v>
      </c>
      <c r="AS4">
        <v>37.9</v>
      </c>
      <c r="AT4">
        <v>37.68</v>
      </c>
      <c r="AU4">
        <v>38.03</v>
      </c>
    </row>
    <row r="5" spans="1:47" x14ac:dyDescent="0.2">
      <c r="A5" s="30"/>
      <c r="B5" s="3">
        <v>15</v>
      </c>
      <c r="C5">
        <f>'P1'!D8</f>
        <v>36.69</v>
      </c>
      <c r="D5">
        <f>'P2'!D8</f>
        <v>36.64</v>
      </c>
      <c r="E5">
        <f>'P3'!D8</f>
        <v>37.19</v>
      </c>
      <c r="F5">
        <f>'P4'!D8</f>
        <v>37.36</v>
      </c>
      <c r="G5">
        <f>'P5'!D8</f>
        <v>36.950000000000003</v>
      </c>
      <c r="H5">
        <f>'P6'!D8</f>
        <v>37.07</v>
      </c>
      <c r="I5">
        <f>'P7'!D8</f>
        <v>37.15</v>
      </c>
      <c r="J5">
        <f>'P8'!D8</f>
        <v>37.46</v>
      </c>
      <c r="K5">
        <f>'P9'!D8</f>
        <v>37.44</v>
      </c>
      <c r="L5">
        <f>'P10'!D8</f>
        <v>37.39</v>
      </c>
      <c r="M5">
        <f>AVERAGE(C5:L5)</f>
        <v>37.133999999999993</v>
      </c>
      <c r="N5">
        <f t="shared" si="1"/>
        <v>0.29796345786391687</v>
      </c>
      <c r="Q5" s="12" t="s">
        <v>56</v>
      </c>
      <c r="R5">
        <v>37.32</v>
      </c>
      <c r="S5">
        <v>37.35</v>
      </c>
      <c r="T5">
        <v>37.33</v>
      </c>
      <c r="U5">
        <v>37.36</v>
      </c>
      <c r="V5">
        <v>37.36</v>
      </c>
      <c r="W5">
        <v>37.35</v>
      </c>
      <c r="X5">
        <v>37.450000000000003</v>
      </c>
      <c r="Y5">
        <v>37.49</v>
      </c>
      <c r="Z5">
        <v>37.46</v>
      </c>
      <c r="AA5">
        <v>37.5</v>
      </c>
      <c r="AB5">
        <v>37.619999999999997</v>
      </c>
      <c r="AC5">
        <v>37.729999999999997</v>
      </c>
      <c r="AD5">
        <v>37.880000000000003</v>
      </c>
      <c r="AE5">
        <v>37.96</v>
      </c>
      <c r="AI5">
        <v>37.56</v>
      </c>
      <c r="AK5">
        <v>37.96</v>
      </c>
      <c r="AM5">
        <f t="shared" si="0"/>
        <v>-0.39999999999999858</v>
      </c>
      <c r="AS5">
        <v>37.96</v>
      </c>
      <c r="AT5">
        <v>37.56</v>
      </c>
      <c r="AU5">
        <v>38.340000000000003</v>
      </c>
    </row>
    <row r="6" spans="1:47" x14ac:dyDescent="0.2">
      <c r="A6" s="30"/>
      <c r="B6" s="3">
        <v>20</v>
      </c>
      <c r="C6">
        <f>'P1'!D9</f>
        <v>36.700000000000003</v>
      </c>
      <c r="D6">
        <f>'P2'!D9</f>
        <v>36.68</v>
      </c>
      <c r="E6">
        <f>'P3'!D9</f>
        <v>37.21</v>
      </c>
      <c r="F6">
        <f>'P4'!D9</f>
        <v>37.36</v>
      </c>
      <c r="G6">
        <f>'P5'!D9</f>
        <v>36.93</v>
      </c>
      <c r="H6">
        <f>'P6'!D9</f>
        <v>37.06</v>
      </c>
      <c r="I6">
        <f>'P7'!D9</f>
        <v>37.17</v>
      </c>
      <c r="J6">
        <f>'P8'!D9</f>
        <v>37.4</v>
      </c>
      <c r="K6">
        <f>'P9'!D9</f>
        <v>37.43</v>
      </c>
      <c r="L6">
        <f>'P10'!D9</f>
        <v>37.35</v>
      </c>
      <c r="M6">
        <f t="shared" ref="M6:M15" si="2">AVERAGE(C6:L6)</f>
        <v>37.129000000000005</v>
      </c>
      <c r="N6">
        <f t="shared" si="1"/>
        <v>0.27977967522081798</v>
      </c>
      <c r="Q6" s="12" t="s">
        <v>57</v>
      </c>
      <c r="R6">
        <v>36.89</v>
      </c>
      <c r="S6">
        <v>36.93</v>
      </c>
      <c r="T6">
        <v>36.93</v>
      </c>
      <c r="U6">
        <v>36.950000000000003</v>
      </c>
      <c r="V6">
        <v>36.93</v>
      </c>
      <c r="W6">
        <v>36.94</v>
      </c>
      <c r="X6">
        <v>36.950000000000003</v>
      </c>
      <c r="Y6">
        <v>36.92</v>
      </c>
      <c r="Z6">
        <v>36.979999999999997</v>
      </c>
      <c r="AA6">
        <v>37.07</v>
      </c>
      <c r="AB6">
        <v>37.19</v>
      </c>
      <c r="AC6">
        <v>37.28</v>
      </c>
      <c r="AD6">
        <v>37.4</v>
      </c>
      <c r="AE6">
        <v>37.5</v>
      </c>
      <c r="AI6">
        <v>37.36</v>
      </c>
      <c r="AK6">
        <v>37.5</v>
      </c>
      <c r="AM6">
        <f t="shared" si="0"/>
        <v>-0.14000000000000057</v>
      </c>
      <c r="AS6">
        <v>37.5</v>
      </c>
      <c r="AT6">
        <v>37.36</v>
      </c>
      <c r="AU6">
        <v>37.590000000000003</v>
      </c>
    </row>
    <row r="7" spans="1:47" x14ac:dyDescent="0.2">
      <c r="A7" s="30"/>
      <c r="B7" s="3">
        <v>25</v>
      </c>
      <c r="C7">
        <f>'P1'!D10</f>
        <v>36.700000000000003</v>
      </c>
      <c r="D7">
        <f>'P2'!D10</f>
        <v>36.65</v>
      </c>
      <c r="E7">
        <f>'P3'!D10</f>
        <v>37.24</v>
      </c>
      <c r="F7">
        <f>'P4'!D10</f>
        <v>37.35</v>
      </c>
      <c r="G7">
        <f>'P5'!D10</f>
        <v>36.94</v>
      </c>
      <c r="H7">
        <f>'P6'!D10</f>
        <v>37.04</v>
      </c>
      <c r="I7">
        <f>'P7'!D10</f>
        <v>37.200000000000003</v>
      </c>
      <c r="J7">
        <f>'P8'!D10</f>
        <v>37.43</v>
      </c>
      <c r="K7">
        <f>'P9'!D10</f>
        <v>37.46</v>
      </c>
      <c r="L7">
        <f>'P10'!D10</f>
        <v>37.340000000000003</v>
      </c>
      <c r="M7">
        <f t="shared" si="2"/>
        <v>37.135000000000005</v>
      </c>
      <c r="N7">
        <f t="shared" si="1"/>
        <v>0.29205212624537558</v>
      </c>
      <c r="Q7" s="12" t="s">
        <v>58</v>
      </c>
      <c r="R7">
        <v>37.200000000000003</v>
      </c>
      <c r="S7">
        <v>37.159999999999997</v>
      </c>
      <c r="T7">
        <v>37.1</v>
      </c>
      <c r="U7">
        <v>37.07</v>
      </c>
      <c r="V7">
        <v>37.06</v>
      </c>
      <c r="W7">
        <v>37.04</v>
      </c>
      <c r="X7">
        <v>37.07</v>
      </c>
      <c r="Y7">
        <v>37</v>
      </c>
      <c r="Z7">
        <v>37.130000000000003</v>
      </c>
      <c r="AA7">
        <v>37.24</v>
      </c>
      <c r="AB7">
        <v>37.4</v>
      </c>
      <c r="AC7">
        <v>37.549999999999997</v>
      </c>
      <c r="AD7">
        <v>37.71</v>
      </c>
      <c r="AE7">
        <v>37.81</v>
      </c>
      <c r="AI7">
        <v>37.44</v>
      </c>
      <c r="AK7">
        <v>37.81</v>
      </c>
      <c r="AM7">
        <f t="shared" si="0"/>
        <v>-0.37000000000000455</v>
      </c>
      <c r="AS7">
        <v>37.81</v>
      </c>
      <c r="AT7">
        <v>37.44</v>
      </c>
      <c r="AU7">
        <v>37.81</v>
      </c>
    </row>
    <row r="8" spans="1:47" x14ac:dyDescent="0.2">
      <c r="A8" s="30"/>
      <c r="B8" s="3">
        <v>30</v>
      </c>
      <c r="C8">
        <f>'P1'!D11</f>
        <v>36.71</v>
      </c>
      <c r="D8">
        <f>'P2'!D11</f>
        <v>36.65</v>
      </c>
      <c r="E8">
        <f>'P3'!D11</f>
        <v>37.24</v>
      </c>
      <c r="F8">
        <f>'P4'!D11</f>
        <v>37.450000000000003</v>
      </c>
      <c r="G8">
        <f>'P5'!D11</f>
        <v>36.950000000000003</v>
      </c>
      <c r="H8">
        <f>'P6'!D11</f>
        <v>37.07</v>
      </c>
      <c r="I8">
        <f>'P7'!D11</f>
        <v>37.22</v>
      </c>
      <c r="J8">
        <f>'P8'!D11</f>
        <v>37.42</v>
      </c>
      <c r="K8">
        <f>'P9'!D11</f>
        <v>37.47</v>
      </c>
      <c r="L8">
        <f>'P10'!D11</f>
        <v>37.32</v>
      </c>
      <c r="M8">
        <f t="shared" si="2"/>
        <v>37.149999999999991</v>
      </c>
      <c r="N8">
        <f t="shared" si="1"/>
        <v>0.29762019047399652</v>
      </c>
      <c r="Q8" s="12" t="s">
        <v>59</v>
      </c>
      <c r="R8">
        <v>37.06</v>
      </c>
      <c r="S8">
        <v>37.1</v>
      </c>
      <c r="T8">
        <v>37.130000000000003</v>
      </c>
      <c r="U8">
        <v>37.15</v>
      </c>
      <c r="V8">
        <v>37.17</v>
      </c>
      <c r="W8">
        <v>37.200000000000003</v>
      </c>
      <c r="X8">
        <v>37.22</v>
      </c>
      <c r="Y8">
        <v>37.18</v>
      </c>
      <c r="Z8">
        <v>37.36</v>
      </c>
      <c r="AA8">
        <v>37.4</v>
      </c>
      <c r="AB8">
        <v>37.49</v>
      </c>
      <c r="AC8">
        <v>37.590000000000003</v>
      </c>
      <c r="AD8">
        <v>37.700000000000003</v>
      </c>
      <c r="AE8">
        <v>37.770000000000003</v>
      </c>
      <c r="AI8">
        <v>37.44</v>
      </c>
      <c r="AK8">
        <v>37.770000000000003</v>
      </c>
      <c r="AM8">
        <f t="shared" si="0"/>
        <v>-0.3300000000000054</v>
      </c>
      <c r="AS8">
        <v>37.770000000000003</v>
      </c>
      <c r="AT8">
        <v>37.44</v>
      </c>
      <c r="AU8">
        <v>37.700000000000003</v>
      </c>
    </row>
    <row r="9" spans="1:47" x14ac:dyDescent="0.2">
      <c r="A9" s="6" t="s">
        <v>33</v>
      </c>
      <c r="B9" s="3" t="s">
        <v>65</v>
      </c>
      <c r="C9">
        <f>'P1'!D12</f>
        <v>36.729999999999997</v>
      </c>
      <c r="D9">
        <f>'P2'!D12</f>
        <v>36.630000000000003</v>
      </c>
      <c r="E9">
        <f>'P3'!D12</f>
        <v>37.28</v>
      </c>
      <c r="F9">
        <f>'P4'!D12</f>
        <v>37.49</v>
      </c>
      <c r="G9">
        <f>'P5'!D12</f>
        <v>36.92</v>
      </c>
      <c r="H9">
        <f>'P6'!D12</f>
        <v>37</v>
      </c>
      <c r="I9">
        <f>'P7'!D12</f>
        <v>37.18</v>
      </c>
      <c r="J9">
        <f>'P8'!D12</f>
        <v>37.4</v>
      </c>
      <c r="K9">
        <f>'P9'!D12</f>
        <v>37.49</v>
      </c>
      <c r="L9">
        <f>'P10'!D12</f>
        <v>37.25</v>
      </c>
      <c r="M9">
        <f t="shared" si="2"/>
        <v>37.137</v>
      </c>
      <c r="N9">
        <f t="shared" si="1"/>
        <v>0.30587034290147658</v>
      </c>
      <c r="Q9" s="12" t="s">
        <v>60</v>
      </c>
      <c r="R9">
        <v>37.590000000000003</v>
      </c>
      <c r="S9">
        <v>37.56</v>
      </c>
      <c r="T9">
        <v>37.5</v>
      </c>
      <c r="U9">
        <v>37.46</v>
      </c>
      <c r="V9">
        <v>37.4</v>
      </c>
      <c r="W9">
        <v>37.43</v>
      </c>
      <c r="X9">
        <v>37.42</v>
      </c>
      <c r="Y9">
        <v>37.4</v>
      </c>
      <c r="Z9">
        <v>37.39</v>
      </c>
      <c r="AA9">
        <v>37.44</v>
      </c>
      <c r="AB9">
        <v>37.54</v>
      </c>
      <c r="AC9">
        <v>37.659999999999997</v>
      </c>
      <c r="AD9">
        <v>37.78</v>
      </c>
      <c r="AE9">
        <v>37.880000000000003</v>
      </c>
      <c r="AI9">
        <v>37.22</v>
      </c>
      <c r="AK9">
        <v>37.880000000000003</v>
      </c>
      <c r="AM9">
        <f t="shared" si="0"/>
        <v>-0.66000000000000369</v>
      </c>
      <c r="AS9">
        <v>37.880000000000003</v>
      </c>
      <c r="AT9">
        <v>37.22</v>
      </c>
      <c r="AU9">
        <v>37.79</v>
      </c>
    </row>
    <row r="10" spans="1:47" x14ac:dyDescent="0.2">
      <c r="A10" s="30" t="s">
        <v>34</v>
      </c>
      <c r="B10" s="3">
        <v>5</v>
      </c>
      <c r="C10">
        <f>'P1'!D13</f>
        <v>36.700000000000003</v>
      </c>
      <c r="D10">
        <f>'P2'!D13</f>
        <v>36.659999999999997</v>
      </c>
      <c r="E10">
        <f>'P3'!D13</f>
        <v>37.369999999999997</v>
      </c>
      <c r="F10">
        <f>'P4'!D13</f>
        <v>37.46</v>
      </c>
      <c r="G10">
        <f>'P5'!D13</f>
        <v>36.979999999999997</v>
      </c>
      <c r="H10">
        <f>'P6'!D13</f>
        <v>37.130000000000003</v>
      </c>
      <c r="I10">
        <f>'P7'!D13</f>
        <v>37.36</v>
      </c>
      <c r="J10">
        <f>'P8'!D13</f>
        <v>37.39</v>
      </c>
      <c r="K10">
        <f>'P9'!D13</f>
        <v>37.51</v>
      </c>
      <c r="L10">
        <f>'P10'!D13</f>
        <v>37.299999999999997</v>
      </c>
      <c r="M10">
        <f t="shared" si="2"/>
        <v>37.185999999999993</v>
      </c>
      <c r="N10">
        <f t="shared" si="1"/>
        <v>0.30862418714172229</v>
      </c>
      <c r="Q10" s="12" t="s">
        <v>61</v>
      </c>
      <c r="R10">
        <v>37.380000000000003</v>
      </c>
      <c r="S10">
        <v>37.43</v>
      </c>
      <c r="T10">
        <v>37.43</v>
      </c>
      <c r="U10">
        <v>37.44</v>
      </c>
      <c r="V10">
        <v>37.43</v>
      </c>
      <c r="W10">
        <v>37.46</v>
      </c>
      <c r="X10">
        <v>37.47</v>
      </c>
      <c r="Y10">
        <v>37.49</v>
      </c>
      <c r="Z10">
        <v>37.51</v>
      </c>
      <c r="AA10">
        <v>37.54</v>
      </c>
      <c r="AB10">
        <v>37.57</v>
      </c>
      <c r="AC10">
        <v>37.6</v>
      </c>
      <c r="AD10">
        <v>37.659999999999997</v>
      </c>
      <c r="AE10">
        <v>37.69</v>
      </c>
      <c r="AI10">
        <v>37.380000000000003</v>
      </c>
      <c r="AK10">
        <v>37.69</v>
      </c>
      <c r="AM10">
        <f t="shared" si="0"/>
        <v>-0.30999999999999517</v>
      </c>
      <c r="AS10">
        <v>37.69</v>
      </c>
      <c r="AT10">
        <v>37.380000000000003</v>
      </c>
      <c r="AU10">
        <v>37.51</v>
      </c>
    </row>
    <row r="11" spans="1:47" x14ac:dyDescent="0.2">
      <c r="A11" s="30"/>
      <c r="B11" s="3">
        <v>10</v>
      </c>
      <c r="C11">
        <f>'P1'!D14</f>
        <v>36.770000000000003</v>
      </c>
      <c r="D11">
        <f>'P2'!D14</f>
        <v>36.700000000000003</v>
      </c>
      <c r="E11">
        <f>'P3'!D14</f>
        <v>37.43</v>
      </c>
      <c r="F11">
        <f>'P4'!D14</f>
        <v>37.5</v>
      </c>
      <c r="G11">
        <f>'P5'!D14</f>
        <v>37.07</v>
      </c>
      <c r="H11">
        <f>'P6'!D14</f>
        <v>37.24</v>
      </c>
      <c r="I11">
        <f>'P7'!D14</f>
        <v>37.4</v>
      </c>
      <c r="J11">
        <f>'P8'!D14</f>
        <v>37.44</v>
      </c>
      <c r="K11">
        <f>'P9'!D14</f>
        <v>37.54</v>
      </c>
      <c r="L11">
        <f>'P10'!D14</f>
        <v>37.380000000000003</v>
      </c>
      <c r="M11">
        <f t="shared" si="2"/>
        <v>37.247</v>
      </c>
      <c r="N11">
        <f t="shared" si="1"/>
        <v>0.30181119926205385</v>
      </c>
      <c r="Q11" s="12" t="s">
        <v>62</v>
      </c>
      <c r="R11">
        <v>37.520000000000003</v>
      </c>
      <c r="S11">
        <v>37.47</v>
      </c>
      <c r="T11">
        <v>37.409999999999997</v>
      </c>
      <c r="U11">
        <v>37.39</v>
      </c>
      <c r="V11">
        <v>37.35</v>
      </c>
      <c r="W11">
        <v>37.340000000000003</v>
      </c>
      <c r="X11">
        <v>37.32</v>
      </c>
      <c r="Y11">
        <v>37.25</v>
      </c>
      <c r="Z11">
        <v>37.299999999999997</v>
      </c>
      <c r="AA11">
        <v>37.380000000000003</v>
      </c>
      <c r="AB11">
        <v>37.47</v>
      </c>
      <c r="AC11">
        <v>37.590000000000003</v>
      </c>
      <c r="AD11">
        <v>37.69</v>
      </c>
      <c r="AE11">
        <v>37.799999999999997</v>
      </c>
      <c r="AI11">
        <v>37.28</v>
      </c>
      <c r="AK11">
        <v>37.799999999999997</v>
      </c>
      <c r="AM11">
        <f t="shared" si="0"/>
        <v>-0.51999999999999602</v>
      </c>
      <c r="AS11">
        <v>37.799999999999997</v>
      </c>
      <c r="AT11">
        <v>37.28</v>
      </c>
      <c r="AU11">
        <v>37.69</v>
      </c>
    </row>
    <row r="12" spans="1:47" x14ac:dyDescent="0.2">
      <c r="A12" s="30"/>
      <c r="B12" s="3">
        <v>15</v>
      </c>
      <c r="C12">
        <f>'P1'!D15</f>
        <v>36.86</v>
      </c>
      <c r="D12">
        <f>'P2'!D15</f>
        <v>36.78</v>
      </c>
      <c r="E12">
        <f>'P3'!D15</f>
        <v>37.54</v>
      </c>
      <c r="F12">
        <f>'P4'!D15</f>
        <v>37.619999999999997</v>
      </c>
      <c r="G12">
        <f>'P5'!D15</f>
        <v>37.19</v>
      </c>
      <c r="H12">
        <f>'P6'!D15</f>
        <v>37.4</v>
      </c>
      <c r="I12">
        <f>'P7'!D15</f>
        <v>37.49</v>
      </c>
      <c r="J12">
        <f>'P8'!D15</f>
        <v>37.54</v>
      </c>
      <c r="K12">
        <f>'P9'!D15</f>
        <v>37.57</v>
      </c>
      <c r="L12">
        <f>'P10'!D15</f>
        <v>37.47</v>
      </c>
      <c r="M12">
        <f t="shared" si="2"/>
        <v>37.346000000000004</v>
      </c>
      <c r="N12">
        <f t="shared" si="1"/>
        <v>0.30192714352969291</v>
      </c>
      <c r="AH12" t="s">
        <v>162</v>
      </c>
      <c r="AI12" s="1">
        <f>AVERAGE(AI2:AI11)</f>
        <v>37.323</v>
      </c>
      <c r="AJ12" s="27"/>
      <c r="AK12" s="1">
        <f>AVERAGE(AK2:AK11)</f>
        <v>37.658000000000001</v>
      </c>
    </row>
    <row r="13" spans="1:47" x14ac:dyDescent="0.2">
      <c r="A13" s="30"/>
      <c r="B13" s="3">
        <v>20</v>
      </c>
      <c r="C13">
        <f>'P1'!D16</f>
        <v>36.93</v>
      </c>
      <c r="D13">
        <f>'P2'!D16</f>
        <v>36.89</v>
      </c>
      <c r="E13">
        <f>'P3'!D16</f>
        <v>37.65</v>
      </c>
      <c r="F13">
        <f>'P4'!D16</f>
        <v>37.729999999999997</v>
      </c>
      <c r="G13">
        <f>'P5'!D16</f>
        <v>37.28</v>
      </c>
      <c r="H13">
        <f>'P6'!D16</f>
        <v>37.549999999999997</v>
      </c>
      <c r="I13">
        <f>'P7'!D16</f>
        <v>37.590000000000003</v>
      </c>
      <c r="J13">
        <f>'P8'!D16</f>
        <v>37.659999999999997</v>
      </c>
      <c r="K13">
        <f>'P9'!D16</f>
        <v>37.6</v>
      </c>
      <c r="L13">
        <f>'P10'!D16</f>
        <v>37.590000000000003</v>
      </c>
      <c r="M13">
        <f t="shared" si="2"/>
        <v>37.447000000000003</v>
      </c>
      <c r="N13">
        <f t="shared" si="1"/>
        <v>0.30677715400958705</v>
      </c>
      <c r="AH13" t="s">
        <v>68</v>
      </c>
      <c r="AI13">
        <f>STDEV(AI2:AI11)</f>
        <v>0.242764174548974</v>
      </c>
      <c r="AK13">
        <f>STDEV(AK2:AK11)</f>
        <v>0.30352741044078624</v>
      </c>
    </row>
    <row r="14" spans="1:47" x14ac:dyDescent="0.2">
      <c r="A14" s="30"/>
      <c r="B14" s="3">
        <v>25</v>
      </c>
      <c r="C14">
        <f>'P1'!D17</f>
        <v>37.049999999999997</v>
      </c>
      <c r="D14">
        <f>'P2'!D17</f>
        <v>37.03</v>
      </c>
      <c r="E14">
        <f>'P3'!D17</f>
        <v>37.83</v>
      </c>
      <c r="F14">
        <f>'P4'!D17</f>
        <v>37.880000000000003</v>
      </c>
      <c r="G14">
        <f>'P5'!D17</f>
        <v>37.4</v>
      </c>
      <c r="H14">
        <f>'P6'!D17</f>
        <v>37.71</v>
      </c>
      <c r="I14">
        <f>'P7'!D17</f>
        <v>37.700000000000003</v>
      </c>
      <c r="J14">
        <f>'P8'!D17</f>
        <v>37.78</v>
      </c>
      <c r="K14">
        <f>'P9'!D17</f>
        <v>37.659999999999997</v>
      </c>
      <c r="L14">
        <f>'P10'!D17</f>
        <v>37.69</v>
      </c>
      <c r="M14">
        <f t="shared" si="2"/>
        <v>37.572999999999993</v>
      </c>
      <c r="N14">
        <f t="shared" si="1"/>
        <v>0.30869078379504683</v>
      </c>
    </row>
    <row r="15" spans="1:47" x14ac:dyDescent="0.2">
      <c r="A15" s="30"/>
      <c r="B15" s="3">
        <v>30</v>
      </c>
      <c r="C15">
        <f>'P1'!D18</f>
        <v>37.11</v>
      </c>
      <c r="D15">
        <f>'P2'!D18</f>
        <v>37.159999999999997</v>
      </c>
      <c r="E15">
        <f>'P3'!D18</f>
        <v>37.9</v>
      </c>
      <c r="F15">
        <f>'P4'!D18</f>
        <v>37.96</v>
      </c>
      <c r="G15">
        <f>'P5'!D18</f>
        <v>37.5</v>
      </c>
      <c r="H15">
        <f>'P6'!D18</f>
        <v>37.81</v>
      </c>
      <c r="I15">
        <f>'P7'!D18</f>
        <v>37.770000000000003</v>
      </c>
      <c r="J15">
        <f>'P8'!D18</f>
        <v>37.880000000000003</v>
      </c>
      <c r="K15">
        <f>'P9'!D18</f>
        <v>37.69</v>
      </c>
      <c r="L15">
        <f>'P10'!D18</f>
        <v>37.799999999999997</v>
      </c>
      <c r="M15">
        <f t="shared" si="2"/>
        <v>37.658000000000001</v>
      </c>
      <c r="N15">
        <f t="shared" si="1"/>
        <v>0.30352741044078624</v>
      </c>
      <c r="AH15" t="s">
        <v>165</v>
      </c>
      <c r="AI15">
        <f>(AK12-AI12)/AI13</f>
        <v>1.3799400204844461</v>
      </c>
    </row>
    <row r="17" spans="1:41" ht="16" x14ac:dyDescent="0.2">
      <c r="A17" t="s">
        <v>94</v>
      </c>
      <c r="B17" s="4" t="s">
        <v>18</v>
      </c>
      <c r="C17" s="12" t="s">
        <v>53</v>
      </c>
      <c r="D17" s="12" t="s">
        <v>54</v>
      </c>
      <c r="E17" s="12" t="s">
        <v>55</v>
      </c>
      <c r="F17" s="12" t="s">
        <v>56</v>
      </c>
      <c r="G17" s="12" t="s">
        <v>57</v>
      </c>
      <c r="H17" s="12" t="s">
        <v>58</v>
      </c>
      <c r="I17" s="12" t="s">
        <v>59</v>
      </c>
      <c r="J17" s="12" t="s">
        <v>60</v>
      </c>
      <c r="K17" s="12" t="s">
        <v>61</v>
      </c>
      <c r="L17" s="12" t="s">
        <v>62</v>
      </c>
      <c r="M17" s="13" t="s">
        <v>63</v>
      </c>
      <c r="N17" s="13" t="s">
        <v>64</v>
      </c>
      <c r="P17" t="s">
        <v>66</v>
      </c>
      <c r="Q17" s="4" t="s">
        <v>18</v>
      </c>
      <c r="R17" s="4">
        <v>0</v>
      </c>
      <c r="S17" s="3">
        <v>5</v>
      </c>
      <c r="T17" s="3">
        <v>10</v>
      </c>
      <c r="U17" s="3">
        <v>15</v>
      </c>
      <c r="V17" s="3">
        <v>20</v>
      </c>
      <c r="W17" s="3">
        <v>25</v>
      </c>
      <c r="X17" s="3">
        <v>30</v>
      </c>
      <c r="Y17" s="3" t="s">
        <v>65</v>
      </c>
      <c r="Z17" s="3">
        <v>5</v>
      </c>
      <c r="AA17" s="3">
        <v>10</v>
      </c>
      <c r="AB17" s="3">
        <v>15</v>
      </c>
      <c r="AC17" s="3">
        <v>20</v>
      </c>
      <c r="AD17" s="3">
        <v>25</v>
      </c>
      <c r="AE17" s="3">
        <v>30</v>
      </c>
    </row>
    <row r="18" spans="1:41" ht="16" x14ac:dyDescent="0.2">
      <c r="A18" t="s">
        <v>31</v>
      </c>
      <c r="B18" s="4">
        <v>0</v>
      </c>
      <c r="C18">
        <f>'P1'!D26</f>
        <v>36.65</v>
      </c>
      <c r="D18">
        <f>'P2'!D26</f>
        <v>36.86</v>
      </c>
      <c r="E18">
        <f>'P3'!D26</f>
        <v>37.46</v>
      </c>
      <c r="F18">
        <f>'P4'!D26</f>
        <v>37.17</v>
      </c>
      <c r="G18">
        <f>'P5'!D26</f>
        <v>36.700000000000003</v>
      </c>
      <c r="H18">
        <f>'P6'!D26</f>
        <v>37.630000000000003</v>
      </c>
      <c r="I18">
        <f>'P7'!D26</f>
        <v>37.409999999999997</v>
      </c>
      <c r="J18">
        <f>'P8'!D26</f>
        <v>37.36</v>
      </c>
      <c r="K18">
        <f>'P9'!D26</f>
        <v>37.33</v>
      </c>
      <c r="L18">
        <f>'P10'!D26</f>
        <v>37.18</v>
      </c>
      <c r="M18">
        <f>AVERAGE(C18:L18)</f>
        <v>37.174999999999997</v>
      </c>
      <c r="N18">
        <f>STDEV(C18:L18)</f>
        <v>0.33370812263280475</v>
      </c>
      <c r="Q18" s="12" t="s">
        <v>53</v>
      </c>
      <c r="R18">
        <v>36.65</v>
      </c>
      <c r="S18">
        <v>36.619999999999997</v>
      </c>
      <c r="T18">
        <v>36.619999999999997</v>
      </c>
      <c r="U18">
        <v>36.6</v>
      </c>
      <c r="V18">
        <v>36.6</v>
      </c>
      <c r="W18">
        <v>36.590000000000003</v>
      </c>
      <c r="X18">
        <v>36.57</v>
      </c>
      <c r="Y18">
        <v>36.51</v>
      </c>
      <c r="Z18">
        <v>36.51</v>
      </c>
      <c r="AA18">
        <v>36.53</v>
      </c>
      <c r="AB18">
        <v>36.6</v>
      </c>
      <c r="AC18">
        <v>36.69</v>
      </c>
      <c r="AD18">
        <v>36.799999999999997</v>
      </c>
      <c r="AE18">
        <v>36.909999999999997</v>
      </c>
    </row>
    <row r="19" spans="1:41" x14ac:dyDescent="0.2">
      <c r="A19" s="30" t="s">
        <v>32</v>
      </c>
      <c r="B19" s="3">
        <v>5</v>
      </c>
      <c r="C19">
        <f>'P1'!D27</f>
        <v>36.619999999999997</v>
      </c>
      <c r="D19">
        <f>'P2'!D27</f>
        <v>36.69</v>
      </c>
      <c r="E19">
        <f>'P3'!D27</f>
        <v>37.479999999999997</v>
      </c>
      <c r="F19">
        <f>'P4'!D27</f>
        <v>37.22</v>
      </c>
      <c r="G19">
        <f>'P5'!D27</f>
        <v>36.71</v>
      </c>
      <c r="H19">
        <f>'P6'!D27</f>
        <v>37.619999999999997</v>
      </c>
      <c r="I19">
        <f>'P7'!D27</f>
        <v>37.51</v>
      </c>
      <c r="J19">
        <f>'P8'!D27</f>
        <v>37.340000000000003</v>
      </c>
      <c r="K19">
        <f>'P9'!D27</f>
        <v>37.36</v>
      </c>
      <c r="L19">
        <f>'P10'!D27</f>
        <v>37.11</v>
      </c>
      <c r="M19">
        <f>AVERAGE(C19:L19)</f>
        <v>37.166000000000011</v>
      </c>
      <c r="N19">
        <f>STDEV(C19:L19)</f>
        <v>0.36963044607643808</v>
      </c>
      <c r="Q19" s="12" t="s">
        <v>54</v>
      </c>
      <c r="R19">
        <v>36.86</v>
      </c>
      <c r="S19">
        <v>36.69</v>
      </c>
      <c r="T19">
        <v>36.64</v>
      </c>
      <c r="U19">
        <v>36.5</v>
      </c>
      <c r="V19">
        <v>36.42</v>
      </c>
      <c r="W19">
        <v>36.32</v>
      </c>
      <c r="X19">
        <v>36.229999999999997</v>
      </c>
      <c r="Y19">
        <v>36.19</v>
      </c>
      <c r="Z19">
        <v>36.130000000000003</v>
      </c>
      <c r="AA19">
        <v>36.22</v>
      </c>
      <c r="AB19">
        <v>36.380000000000003</v>
      </c>
      <c r="AC19">
        <v>36.590000000000003</v>
      </c>
      <c r="AD19">
        <v>36.78</v>
      </c>
      <c r="AE19">
        <v>36.96</v>
      </c>
    </row>
    <row r="20" spans="1:41" x14ac:dyDescent="0.2">
      <c r="A20" s="30"/>
      <c r="B20" s="3">
        <v>10</v>
      </c>
      <c r="C20">
        <f>'P1'!D28</f>
        <v>36.619999999999997</v>
      </c>
      <c r="D20">
        <f>'P2'!D28</f>
        <v>36.64</v>
      </c>
      <c r="E20">
        <f>'P3'!D28</f>
        <v>37.46</v>
      </c>
      <c r="F20">
        <f>'P4'!D28</f>
        <v>37.18</v>
      </c>
      <c r="G20">
        <f>'P5'!D28</f>
        <v>36.76</v>
      </c>
      <c r="H20">
        <f>'P6'!D28</f>
        <v>37.56</v>
      </c>
      <c r="I20">
        <f>'P7'!D28</f>
        <v>37.49</v>
      </c>
      <c r="J20">
        <f>'P8'!D28</f>
        <v>37.31</v>
      </c>
      <c r="K20">
        <f>'P9'!D28</f>
        <v>37.35</v>
      </c>
      <c r="L20">
        <f>'P10'!D28</f>
        <v>37.049999999999997</v>
      </c>
      <c r="M20">
        <f t="shared" ref="M20:M31" si="3">AVERAGE(C20:L20)</f>
        <v>37.142000000000003</v>
      </c>
      <c r="N20">
        <f t="shared" ref="N20:N31" si="4">STDEV(C20:L20)</f>
        <v>0.35726740685374736</v>
      </c>
      <c r="Q20" s="12" t="s">
        <v>55</v>
      </c>
      <c r="R20">
        <v>37.46</v>
      </c>
      <c r="S20">
        <v>37.479999999999997</v>
      </c>
      <c r="T20">
        <v>37.46</v>
      </c>
      <c r="U20">
        <v>37.46</v>
      </c>
      <c r="V20">
        <v>37.44</v>
      </c>
      <c r="W20">
        <v>37.4</v>
      </c>
      <c r="X20">
        <v>37.340000000000003</v>
      </c>
      <c r="Y20">
        <v>37.17</v>
      </c>
      <c r="Z20">
        <v>37.08</v>
      </c>
      <c r="AA20">
        <v>37.11</v>
      </c>
      <c r="AB20">
        <v>37.26</v>
      </c>
      <c r="AC20">
        <v>37.380000000000003</v>
      </c>
      <c r="AD20">
        <v>37.54</v>
      </c>
      <c r="AE20">
        <v>37.68</v>
      </c>
    </row>
    <row r="21" spans="1:41" x14ac:dyDescent="0.2">
      <c r="A21" s="30"/>
      <c r="B21" s="3">
        <v>15</v>
      </c>
      <c r="C21">
        <f>'P1'!D29</f>
        <v>36.6</v>
      </c>
      <c r="D21">
        <f>'P2'!D29</f>
        <v>36.5</v>
      </c>
      <c r="E21">
        <f>'P3'!D29</f>
        <v>37.46</v>
      </c>
      <c r="F21">
        <f>'P4'!D29</f>
        <v>37.090000000000003</v>
      </c>
      <c r="G21">
        <f>'P5'!D29</f>
        <v>36.74</v>
      </c>
      <c r="H21">
        <f>'P6'!D29</f>
        <v>37.479999999999997</v>
      </c>
      <c r="I21">
        <f>'P7'!D29</f>
        <v>37.43</v>
      </c>
      <c r="J21">
        <f>'P8'!D29</f>
        <v>37.29</v>
      </c>
      <c r="K21">
        <f>'P9'!D29</f>
        <v>37.35</v>
      </c>
      <c r="L21">
        <f>'P10'!D29</f>
        <v>36.99</v>
      </c>
      <c r="M21">
        <f t="shared" si="3"/>
        <v>37.093000000000004</v>
      </c>
      <c r="N21">
        <f t="shared" si="4"/>
        <v>0.37010659125296369</v>
      </c>
      <c r="Q21" s="12" t="s">
        <v>56</v>
      </c>
      <c r="R21">
        <v>37.17</v>
      </c>
      <c r="S21">
        <v>37.22</v>
      </c>
      <c r="T21">
        <v>37.18</v>
      </c>
      <c r="U21">
        <v>37.090000000000003</v>
      </c>
      <c r="V21">
        <v>37.200000000000003</v>
      </c>
      <c r="W21">
        <v>37.17</v>
      </c>
      <c r="X21">
        <v>37.06</v>
      </c>
      <c r="Y21">
        <v>36.93</v>
      </c>
      <c r="Z21">
        <v>36.92</v>
      </c>
      <c r="AA21">
        <v>36.97</v>
      </c>
      <c r="AB21">
        <v>37.08</v>
      </c>
      <c r="AC21">
        <v>37.21</v>
      </c>
      <c r="AD21">
        <v>37.39</v>
      </c>
      <c r="AE21">
        <v>37.56</v>
      </c>
    </row>
    <row r="22" spans="1:41" x14ac:dyDescent="0.2">
      <c r="A22" s="30"/>
      <c r="B22" s="3">
        <v>20</v>
      </c>
      <c r="C22">
        <f>'P1'!D30</f>
        <v>36.6</v>
      </c>
      <c r="D22">
        <f>'P2'!D30</f>
        <v>36.42</v>
      </c>
      <c r="E22">
        <f>'P3'!D30</f>
        <v>37.44</v>
      </c>
      <c r="F22">
        <f>'P4'!D30</f>
        <v>37.200000000000003</v>
      </c>
      <c r="G22">
        <f>'P5'!D30</f>
        <v>36.74</v>
      </c>
      <c r="H22">
        <f>'P6'!D30</f>
        <v>37.4</v>
      </c>
      <c r="I22">
        <f>'P7'!D30</f>
        <v>37.380000000000003</v>
      </c>
      <c r="J22">
        <f>'P8'!D30</f>
        <v>37.19</v>
      </c>
      <c r="K22">
        <f>'P9'!D30</f>
        <v>37.33</v>
      </c>
      <c r="L22">
        <f>'P10'!D30</f>
        <v>36.950000000000003</v>
      </c>
      <c r="M22">
        <f t="shared" si="3"/>
        <v>37.065000000000005</v>
      </c>
      <c r="N22">
        <f t="shared" si="4"/>
        <v>0.36624976298816642</v>
      </c>
      <c r="Q22" s="12" t="s">
        <v>57</v>
      </c>
      <c r="R22">
        <v>36.700000000000003</v>
      </c>
      <c r="S22">
        <v>36.71</v>
      </c>
      <c r="T22">
        <v>36.76</v>
      </c>
      <c r="U22">
        <v>36.74</v>
      </c>
      <c r="V22">
        <v>36.74</v>
      </c>
      <c r="W22">
        <v>36.67</v>
      </c>
      <c r="X22">
        <v>36.67</v>
      </c>
      <c r="Y22">
        <v>36.619999999999997</v>
      </c>
      <c r="Z22">
        <v>36.71</v>
      </c>
      <c r="AA22">
        <v>36.799999999999997</v>
      </c>
      <c r="AB22">
        <v>36.93</v>
      </c>
      <c r="AC22">
        <v>37.07</v>
      </c>
      <c r="AD22">
        <v>37.25</v>
      </c>
      <c r="AE22">
        <v>37.36</v>
      </c>
    </row>
    <row r="23" spans="1:41" x14ac:dyDescent="0.2">
      <c r="A23" s="30"/>
      <c r="B23" s="3">
        <v>25</v>
      </c>
      <c r="C23">
        <f>'P1'!D31</f>
        <v>36.590000000000003</v>
      </c>
      <c r="D23">
        <f>'P2'!D31</f>
        <v>36.32</v>
      </c>
      <c r="E23">
        <f>'P3'!D31</f>
        <v>37.4</v>
      </c>
      <c r="F23">
        <f>'P4'!D31</f>
        <v>37.17</v>
      </c>
      <c r="G23">
        <f>'P5'!D31</f>
        <v>36.67</v>
      </c>
      <c r="H23">
        <f>'P6'!D31</f>
        <v>37.32</v>
      </c>
      <c r="I23">
        <f>'P7'!D31</f>
        <v>37.32</v>
      </c>
      <c r="J23">
        <f>'P8'!D31</f>
        <v>37.14</v>
      </c>
      <c r="K23">
        <f>'P9'!D31</f>
        <v>37.32</v>
      </c>
      <c r="L23">
        <f>'P10'!D31</f>
        <v>36.89</v>
      </c>
      <c r="M23">
        <f t="shared" si="3"/>
        <v>37.013999999999996</v>
      </c>
      <c r="N23">
        <f t="shared" si="4"/>
        <v>0.37494295862467092</v>
      </c>
      <c r="Q23" s="12" t="s">
        <v>58</v>
      </c>
      <c r="R23">
        <v>37.630000000000003</v>
      </c>
      <c r="S23">
        <v>37.619999999999997</v>
      </c>
      <c r="T23">
        <v>37.56</v>
      </c>
      <c r="U23">
        <v>37.479999999999997</v>
      </c>
      <c r="V23">
        <v>37.4</v>
      </c>
      <c r="W23">
        <v>37.32</v>
      </c>
      <c r="X23">
        <v>37.1</v>
      </c>
      <c r="Y23">
        <v>37.1</v>
      </c>
      <c r="Z23">
        <v>37.020000000000003</v>
      </c>
      <c r="AA23">
        <v>37.04</v>
      </c>
      <c r="AB23">
        <v>37.159999999999997</v>
      </c>
      <c r="AC23">
        <v>37.29</v>
      </c>
      <c r="AD23">
        <v>37.39</v>
      </c>
      <c r="AE23">
        <v>37.44</v>
      </c>
    </row>
    <row r="24" spans="1:41" x14ac:dyDescent="0.2">
      <c r="A24" s="30"/>
      <c r="B24" s="3">
        <v>30</v>
      </c>
      <c r="C24">
        <f>'P1'!D32</f>
        <v>36.57</v>
      </c>
      <c r="D24">
        <f>'P2'!D32</f>
        <v>36.229999999999997</v>
      </c>
      <c r="E24">
        <f>'P3'!D32</f>
        <v>37.340000000000003</v>
      </c>
      <c r="F24">
        <f>'P4'!D32</f>
        <v>37.06</v>
      </c>
      <c r="G24">
        <f>'P5'!D32</f>
        <v>36.67</v>
      </c>
      <c r="H24">
        <f>'P6'!D32</f>
        <v>37.1</v>
      </c>
      <c r="I24">
        <f>'P7'!D32</f>
        <v>37.119999999999997</v>
      </c>
      <c r="J24">
        <f>'P8'!D32</f>
        <v>37.049999999999997</v>
      </c>
      <c r="K24">
        <f>'P9'!D32</f>
        <v>37.299999999999997</v>
      </c>
      <c r="L24">
        <f>'P10'!D32</f>
        <v>36.79</v>
      </c>
      <c r="M24">
        <f t="shared" si="3"/>
        <v>36.923000000000002</v>
      </c>
      <c r="N24">
        <f t="shared" si="4"/>
        <v>0.35081017342400173</v>
      </c>
      <c r="Q24" s="12" t="s">
        <v>59</v>
      </c>
      <c r="R24">
        <v>37.409999999999997</v>
      </c>
      <c r="S24">
        <v>37.51</v>
      </c>
      <c r="T24">
        <v>37.49</v>
      </c>
      <c r="U24">
        <v>37.43</v>
      </c>
      <c r="V24">
        <v>37.380000000000003</v>
      </c>
      <c r="W24">
        <v>37.32</v>
      </c>
      <c r="X24">
        <v>37.119999999999997</v>
      </c>
      <c r="Y24">
        <v>36.799999999999997</v>
      </c>
      <c r="Z24">
        <v>36.76</v>
      </c>
      <c r="AA24">
        <v>36.799999999999997</v>
      </c>
      <c r="AB24">
        <v>36.94</v>
      </c>
      <c r="AC24">
        <v>37.1</v>
      </c>
      <c r="AD24">
        <v>37.28</v>
      </c>
      <c r="AE24">
        <v>37.44</v>
      </c>
    </row>
    <row r="25" spans="1:41" x14ac:dyDescent="0.2">
      <c r="A25" s="6" t="s">
        <v>33</v>
      </c>
      <c r="B25" s="3" t="s">
        <v>65</v>
      </c>
      <c r="C25">
        <f>'P1'!D33</f>
        <v>36.51</v>
      </c>
      <c r="D25">
        <f>'P2'!D33</f>
        <v>36.19</v>
      </c>
      <c r="E25">
        <f>'P3'!D33</f>
        <v>37.17</v>
      </c>
      <c r="F25">
        <f>'P4'!D33</f>
        <v>36.93</v>
      </c>
      <c r="G25">
        <f>'P5'!D33</f>
        <v>36.619999999999997</v>
      </c>
      <c r="H25">
        <f>'P6'!D33</f>
        <v>37.1</v>
      </c>
      <c r="I25">
        <f>'P7'!D33</f>
        <v>36.799999999999997</v>
      </c>
      <c r="J25">
        <f>'P8'!D33</f>
        <v>36.79</v>
      </c>
      <c r="K25">
        <f>'P9'!D33</f>
        <v>37.15</v>
      </c>
      <c r="L25">
        <f>'P10'!D33</f>
        <v>36.82</v>
      </c>
      <c r="M25">
        <f t="shared" si="3"/>
        <v>36.808</v>
      </c>
      <c r="N25">
        <f t="shared" si="4"/>
        <v>0.30817743806666642</v>
      </c>
      <c r="Q25" s="12" t="s">
        <v>60</v>
      </c>
      <c r="R25">
        <v>37.36</v>
      </c>
      <c r="S25">
        <v>37.340000000000003</v>
      </c>
      <c r="T25">
        <v>37.31</v>
      </c>
      <c r="U25">
        <v>37.29</v>
      </c>
      <c r="V25">
        <v>37.19</v>
      </c>
      <c r="W25">
        <v>37.14</v>
      </c>
      <c r="X25">
        <v>37.049999999999997</v>
      </c>
      <c r="Y25">
        <v>36.79</v>
      </c>
      <c r="Z25">
        <v>36.65</v>
      </c>
      <c r="AA25">
        <v>36.69</v>
      </c>
      <c r="AB25">
        <v>36.79</v>
      </c>
      <c r="AC25">
        <v>36.94</v>
      </c>
      <c r="AD25">
        <v>37.08</v>
      </c>
      <c r="AE25">
        <v>37.22</v>
      </c>
      <c r="AI25" t="s">
        <v>108</v>
      </c>
      <c r="AK25" t="s">
        <v>110</v>
      </c>
      <c r="AM25" t="s">
        <v>111</v>
      </c>
      <c r="AN25" t="s">
        <v>63</v>
      </c>
      <c r="AO25" t="s">
        <v>64</v>
      </c>
    </row>
    <row r="26" spans="1:41" x14ac:dyDescent="0.2">
      <c r="A26" s="30" t="s">
        <v>34</v>
      </c>
      <c r="B26" s="3">
        <v>5</v>
      </c>
      <c r="C26">
        <f>'P1'!D34</f>
        <v>36.51</v>
      </c>
      <c r="D26">
        <f>'P2'!D34</f>
        <v>36.130000000000003</v>
      </c>
      <c r="E26">
        <f>'P3'!D34</f>
        <v>37.08</v>
      </c>
      <c r="F26">
        <f>'P4'!D34</f>
        <v>36.92</v>
      </c>
      <c r="G26">
        <f>'P5'!D34</f>
        <v>36.71</v>
      </c>
      <c r="H26">
        <f>'P6'!D34</f>
        <v>37.020000000000003</v>
      </c>
      <c r="I26">
        <f>'P7'!D34</f>
        <v>36.76</v>
      </c>
      <c r="J26">
        <f>'P8'!D34</f>
        <v>36.65</v>
      </c>
      <c r="K26">
        <f>'P9'!D34</f>
        <v>37.15</v>
      </c>
      <c r="L26">
        <f>'P10'!D34</f>
        <v>36.700000000000003</v>
      </c>
      <c r="M26">
        <f t="shared" si="3"/>
        <v>36.762999999999991</v>
      </c>
      <c r="N26">
        <f t="shared" si="4"/>
        <v>0.3028035666896936</v>
      </c>
      <c r="Q26" s="12" t="s">
        <v>61</v>
      </c>
      <c r="R26">
        <v>37.33</v>
      </c>
      <c r="S26">
        <v>37.36</v>
      </c>
      <c r="T26">
        <v>37.35</v>
      </c>
      <c r="U26">
        <v>37.35</v>
      </c>
      <c r="V26">
        <v>37.33</v>
      </c>
      <c r="W26">
        <v>37.32</v>
      </c>
      <c r="X26">
        <v>37.299999999999997</v>
      </c>
      <c r="Y26">
        <v>37.15</v>
      </c>
      <c r="Z26">
        <v>37.15</v>
      </c>
      <c r="AA26">
        <v>37.159999999999997</v>
      </c>
      <c r="AB26">
        <v>37.200000000000003</v>
      </c>
      <c r="AC26">
        <v>37.25</v>
      </c>
      <c r="AD26">
        <v>37.33</v>
      </c>
      <c r="AE26">
        <v>37.380000000000003</v>
      </c>
      <c r="AI26">
        <v>36.909999999999997</v>
      </c>
      <c r="AK26">
        <v>37.01</v>
      </c>
      <c r="AM26">
        <f t="shared" ref="AM26:AM35" si="5">AI26-AK26</f>
        <v>-0.10000000000000142</v>
      </c>
      <c r="AN26">
        <f>AVERAGE(AM26:AM35)</f>
        <v>-0.35700000000000076</v>
      </c>
      <c r="AO26">
        <f>STDEV(AM26:AM35)</f>
        <v>0.20292582114873634</v>
      </c>
    </row>
    <row r="27" spans="1:41" x14ac:dyDescent="0.2">
      <c r="A27" s="30"/>
      <c r="B27" s="3">
        <v>10</v>
      </c>
      <c r="C27">
        <f>'P1'!D35</f>
        <v>36.53</v>
      </c>
      <c r="D27">
        <f>'P2'!D35</f>
        <v>36.22</v>
      </c>
      <c r="E27">
        <f>'P3'!D35</f>
        <v>37.11</v>
      </c>
      <c r="F27">
        <f>'P4'!D35</f>
        <v>36.97</v>
      </c>
      <c r="G27">
        <f>'P5'!D35</f>
        <v>36.799999999999997</v>
      </c>
      <c r="H27">
        <f>'P6'!D35</f>
        <v>37.04</v>
      </c>
      <c r="I27">
        <f>'P7'!D35</f>
        <v>36.799999999999997</v>
      </c>
      <c r="J27">
        <f>'P8'!D35</f>
        <v>36.69</v>
      </c>
      <c r="K27">
        <f>'P9'!D35</f>
        <v>37.159999999999997</v>
      </c>
      <c r="L27">
        <f>'P10'!D35</f>
        <v>36.770000000000003</v>
      </c>
      <c r="M27">
        <f t="shared" si="3"/>
        <v>36.80899999999999</v>
      </c>
      <c r="N27">
        <f t="shared" si="4"/>
        <v>0.28551902057675743</v>
      </c>
      <c r="Q27" s="12" t="s">
        <v>62</v>
      </c>
      <c r="R27">
        <v>37.18</v>
      </c>
      <c r="S27">
        <v>37.11</v>
      </c>
      <c r="T27">
        <v>37.049999999999997</v>
      </c>
      <c r="U27">
        <v>36.99</v>
      </c>
      <c r="V27">
        <v>36.950000000000003</v>
      </c>
      <c r="W27">
        <v>36.89</v>
      </c>
      <c r="X27">
        <v>36.79</v>
      </c>
      <c r="Y27">
        <v>36.82</v>
      </c>
      <c r="Z27">
        <v>36.700000000000003</v>
      </c>
      <c r="AA27">
        <v>36.770000000000003</v>
      </c>
      <c r="AB27">
        <v>36.92</v>
      </c>
      <c r="AC27">
        <v>37.03</v>
      </c>
      <c r="AD27">
        <v>37.159999999999997</v>
      </c>
      <c r="AE27">
        <v>37.28</v>
      </c>
      <c r="AI27">
        <v>36.96</v>
      </c>
      <c r="AK27">
        <v>37.33</v>
      </c>
      <c r="AM27">
        <f t="shared" si="5"/>
        <v>-0.36999999999999744</v>
      </c>
    </row>
    <row r="28" spans="1:41" x14ac:dyDescent="0.2">
      <c r="A28" s="30"/>
      <c r="B28" s="3">
        <v>15</v>
      </c>
      <c r="C28">
        <f>'P1'!D36</f>
        <v>36.6</v>
      </c>
      <c r="D28">
        <f>'P2'!D36</f>
        <v>36.380000000000003</v>
      </c>
      <c r="E28">
        <f>'P3'!D36</f>
        <v>37.26</v>
      </c>
      <c r="F28">
        <f>'P4'!D36</f>
        <v>37.08</v>
      </c>
      <c r="G28">
        <f>'P5'!D36</f>
        <v>36.93</v>
      </c>
      <c r="H28">
        <f>'P6'!D36</f>
        <v>37.159999999999997</v>
      </c>
      <c r="I28">
        <f>'P7'!D36</f>
        <v>36.94</v>
      </c>
      <c r="J28">
        <f>'P8'!D36</f>
        <v>36.79</v>
      </c>
      <c r="K28">
        <f>'P9'!D36</f>
        <v>37.200000000000003</v>
      </c>
      <c r="L28">
        <f>'P10'!D36</f>
        <v>36.92</v>
      </c>
      <c r="M28">
        <f t="shared" si="3"/>
        <v>36.926000000000002</v>
      </c>
      <c r="N28">
        <f t="shared" si="4"/>
        <v>0.27653410478837959</v>
      </c>
      <c r="AI28">
        <v>37.68</v>
      </c>
      <c r="AK28">
        <v>38.03</v>
      </c>
      <c r="AM28">
        <f t="shared" si="5"/>
        <v>-0.35000000000000142</v>
      </c>
    </row>
    <row r="29" spans="1:41" x14ac:dyDescent="0.2">
      <c r="A29" s="30"/>
      <c r="B29" s="3">
        <v>20</v>
      </c>
      <c r="C29">
        <f>'P1'!D37</f>
        <v>36.69</v>
      </c>
      <c r="D29">
        <f>'P2'!D37</f>
        <v>36.590000000000003</v>
      </c>
      <c r="E29">
        <f>'P3'!D37</f>
        <v>37.380000000000003</v>
      </c>
      <c r="F29">
        <f>'P4'!D37</f>
        <v>37.21</v>
      </c>
      <c r="G29">
        <f>'P5'!D37</f>
        <v>37.07</v>
      </c>
      <c r="H29">
        <f>'P6'!D37</f>
        <v>37.29</v>
      </c>
      <c r="I29">
        <f>'P7'!D37</f>
        <v>37.1</v>
      </c>
      <c r="J29">
        <f>'P8'!D37</f>
        <v>36.94</v>
      </c>
      <c r="K29">
        <f>'P9'!D37</f>
        <v>37.25</v>
      </c>
      <c r="L29">
        <f>'P10'!D37</f>
        <v>37.03</v>
      </c>
      <c r="M29">
        <f t="shared" si="3"/>
        <v>37.054999999999993</v>
      </c>
      <c r="N29">
        <f t="shared" si="4"/>
        <v>0.25570164906260068</v>
      </c>
      <c r="AI29">
        <v>37.56</v>
      </c>
      <c r="AK29">
        <v>38.340000000000003</v>
      </c>
      <c r="AM29">
        <f t="shared" si="5"/>
        <v>-0.78000000000000114</v>
      </c>
    </row>
    <row r="30" spans="1:41" x14ac:dyDescent="0.2">
      <c r="A30" s="30"/>
      <c r="B30" s="3">
        <v>25</v>
      </c>
      <c r="C30">
        <f>'P1'!D38</f>
        <v>36.799999999999997</v>
      </c>
      <c r="D30">
        <f>'P2'!D38</f>
        <v>36.78</v>
      </c>
      <c r="E30">
        <f>'P3'!D38</f>
        <v>37.54</v>
      </c>
      <c r="F30">
        <f>'P4'!D38</f>
        <v>37.39</v>
      </c>
      <c r="G30">
        <f>'P5'!D38</f>
        <v>37.25</v>
      </c>
      <c r="H30">
        <f>'P6'!D38</f>
        <v>37.39</v>
      </c>
      <c r="I30">
        <f>'P7'!D38</f>
        <v>37.28</v>
      </c>
      <c r="J30">
        <f>'P8'!D38</f>
        <v>37.08</v>
      </c>
      <c r="K30">
        <f>'P9'!D38</f>
        <v>37.33</v>
      </c>
      <c r="L30">
        <f>'P10'!D38</f>
        <v>37.159999999999997</v>
      </c>
      <c r="M30">
        <f t="shared" si="3"/>
        <v>37.199999999999989</v>
      </c>
      <c r="N30">
        <f t="shared" si="4"/>
        <v>0.2507765716507207</v>
      </c>
      <c r="AI30">
        <v>37.36</v>
      </c>
      <c r="AK30">
        <v>37.590000000000003</v>
      </c>
      <c r="AM30">
        <f t="shared" si="5"/>
        <v>-0.23000000000000398</v>
      </c>
    </row>
    <row r="31" spans="1:41" x14ac:dyDescent="0.2">
      <c r="A31" s="30"/>
      <c r="B31" s="3">
        <v>30</v>
      </c>
      <c r="C31">
        <f>'P1'!D39</f>
        <v>36.909999999999997</v>
      </c>
      <c r="D31">
        <f>'P2'!D39</f>
        <v>36.96</v>
      </c>
      <c r="E31">
        <f>'P3'!D39</f>
        <v>37.68</v>
      </c>
      <c r="F31">
        <f>'P4'!D39</f>
        <v>37.56</v>
      </c>
      <c r="G31">
        <f>'P5'!D39</f>
        <v>37.36</v>
      </c>
      <c r="H31">
        <f>'P6'!D39</f>
        <v>37.44</v>
      </c>
      <c r="I31">
        <f>'P7'!D39</f>
        <v>37.44</v>
      </c>
      <c r="J31">
        <f>'P8'!D39</f>
        <v>37.22</v>
      </c>
      <c r="K31">
        <f>'P9'!D39</f>
        <v>37.380000000000003</v>
      </c>
      <c r="L31">
        <f>'P10'!D39</f>
        <v>37.28</v>
      </c>
      <c r="M31">
        <f t="shared" si="3"/>
        <v>37.323</v>
      </c>
      <c r="N31">
        <f t="shared" si="4"/>
        <v>0.242764174548974</v>
      </c>
      <c r="AI31">
        <v>37.44</v>
      </c>
      <c r="AK31">
        <v>37.81</v>
      </c>
      <c r="AM31">
        <f t="shared" si="5"/>
        <v>-0.37000000000000455</v>
      </c>
    </row>
    <row r="32" spans="1:41" x14ac:dyDescent="0.2">
      <c r="AI32">
        <v>37.44</v>
      </c>
      <c r="AK32">
        <v>37.700000000000003</v>
      </c>
      <c r="AM32">
        <f t="shared" si="5"/>
        <v>-0.26000000000000512</v>
      </c>
    </row>
    <row r="33" spans="1:41" ht="16" x14ac:dyDescent="0.2">
      <c r="A33" t="s">
        <v>95</v>
      </c>
      <c r="B33" s="4" t="s">
        <v>18</v>
      </c>
      <c r="C33" s="12" t="s">
        <v>53</v>
      </c>
      <c r="D33" s="12" t="s">
        <v>54</v>
      </c>
      <c r="E33" s="12" t="s">
        <v>55</v>
      </c>
      <c r="F33" s="12" t="s">
        <v>56</v>
      </c>
      <c r="G33" s="12" t="s">
        <v>57</v>
      </c>
      <c r="H33" s="12" t="s">
        <v>58</v>
      </c>
      <c r="I33" s="12" t="s">
        <v>59</v>
      </c>
      <c r="J33" s="12" t="s">
        <v>60</v>
      </c>
      <c r="K33" s="12" t="s">
        <v>61</v>
      </c>
      <c r="L33" s="12" t="s">
        <v>62</v>
      </c>
      <c r="M33" s="13" t="s">
        <v>63</v>
      </c>
      <c r="N33" s="13" t="s">
        <v>64</v>
      </c>
      <c r="P33" t="s">
        <v>76</v>
      </c>
      <c r="Q33" s="4" t="s">
        <v>18</v>
      </c>
      <c r="R33" s="4">
        <v>0</v>
      </c>
      <c r="S33" s="3">
        <v>5</v>
      </c>
      <c r="T33" s="3">
        <v>10</v>
      </c>
      <c r="U33" s="3">
        <v>15</v>
      </c>
      <c r="V33" s="3">
        <v>20</v>
      </c>
      <c r="W33" s="3">
        <v>25</v>
      </c>
      <c r="X33" s="3">
        <v>30</v>
      </c>
      <c r="Y33" s="3" t="s">
        <v>65</v>
      </c>
      <c r="Z33" s="3">
        <v>5</v>
      </c>
      <c r="AA33" s="3">
        <v>10</v>
      </c>
      <c r="AB33" s="3">
        <v>15</v>
      </c>
      <c r="AC33" s="3">
        <v>20</v>
      </c>
      <c r="AD33" s="3">
        <v>25</v>
      </c>
      <c r="AE33" s="3">
        <v>30</v>
      </c>
      <c r="AI33">
        <v>37.22</v>
      </c>
      <c r="AK33">
        <v>37.79</v>
      </c>
      <c r="AM33">
        <f t="shared" si="5"/>
        <v>-0.57000000000000028</v>
      </c>
    </row>
    <row r="34" spans="1:41" ht="16" x14ac:dyDescent="0.2">
      <c r="A34" t="s">
        <v>31</v>
      </c>
      <c r="B34" s="4">
        <v>0</v>
      </c>
      <c r="C34">
        <f>'P1'!D47</f>
        <v>36.35</v>
      </c>
      <c r="D34">
        <f>'P2'!D47</f>
        <v>36.799999999999997</v>
      </c>
      <c r="E34">
        <f>'P3'!D47</f>
        <v>36.950000000000003</v>
      </c>
      <c r="F34">
        <f>'P4'!D47</f>
        <v>37.270000000000003</v>
      </c>
      <c r="G34">
        <f>'P5'!D47</f>
        <v>36.880000000000003</v>
      </c>
      <c r="H34">
        <f>'P6'!D47</f>
        <v>36.9</v>
      </c>
      <c r="I34">
        <f>'P7'!D47</f>
        <v>37.01</v>
      </c>
      <c r="J34">
        <f>'P8'!D47</f>
        <v>37.4</v>
      </c>
      <c r="K34">
        <f>'P9'!D47</f>
        <v>37.200000000000003</v>
      </c>
      <c r="L34">
        <f>'P10'!D47</f>
        <v>37.229999999999997</v>
      </c>
      <c r="M34">
        <f>AVERAGE(C34:L34)</f>
        <v>36.999000000000002</v>
      </c>
      <c r="N34">
        <f>STDEV(C34:L34)</f>
        <v>0.30097803537430712</v>
      </c>
      <c r="Q34" s="12" t="s">
        <v>53</v>
      </c>
      <c r="R34">
        <v>36.35</v>
      </c>
      <c r="S34">
        <v>36.340000000000003</v>
      </c>
      <c r="T34">
        <v>36.35</v>
      </c>
      <c r="U34">
        <v>36.340000000000003</v>
      </c>
      <c r="V34">
        <v>36.369999999999997</v>
      </c>
      <c r="W34">
        <v>36.36</v>
      </c>
      <c r="X34">
        <v>36.380000000000003</v>
      </c>
      <c r="Y34">
        <v>36.46</v>
      </c>
      <c r="Z34">
        <v>36.479999999999997</v>
      </c>
      <c r="AA34">
        <v>36.53</v>
      </c>
      <c r="AB34">
        <v>36.630000000000003</v>
      </c>
      <c r="AC34">
        <v>36.76</v>
      </c>
      <c r="AD34">
        <v>36.93</v>
      </c>
      <c r="AE34">
        <v>37.01</v>
      </c>
      <c r="AI34">
        <v>37.380000000000003</v>
      </c>
      <c r="AK34">
        <v>37.51</v>
      </c>
      <c r="AM34">
        <f t="shared" si="5"/>
        <v>-0.12999999999999545</v>
      </c>
    </row>
    <row r="35" spans="1:41" x14ac:dyDescent="0.2">
      <c r="A35" s="30" t="s">
        <v>32</v>
      </c>
      <c r="B35" s="3">
        <v>5</v>
      </c>
      <c r="C35">
        <f>'P1'!D48</f>
        <v>36.340000000000003</v>
      </c>
      <c r="D35">
        <f>'P2'!D48</f>
        <v>36.82</v>
      </c>
      <c r="E35">
        <f>'P3'!D48</f>
        <v>36.92</v>
      </c>
      <c r="F35">
        <f>'P4'!D48</f>
        <v>37.28</v>
      </c>
      <c r="G35">
        <f>'P5'!D48</f>
        <v>36.92</v>
      </c>
      <c r="H35">
        <f>'P6'!D48</f>
        <v>36.880000000000003</v>
      </c>
      <c r="I35">
        <f>'P7'!D48</f>
        <v>37.119999999999997</v>
      </c>
      <c r="J35">
        <f>'P8'!D48</f>
        <v>37.409999999999997</v>
      </c>
      <c r="K35">
        <f>'P9'!D48</f>
        <v>37.21</v>
      </c>
      <c r="L35">
        <f>'P10'!D48</f>
        <v>37.159999999999997</v>
      </c>
      <c r="M35">
        <f>AVERAGE(C35:L35)</f>
        <v>37.006000000000007</v>
      </c>
      <c r="N35">
        <f>STDEV(C35:L35)</f>
        <v>0.30284576199041408</v>
      </c>
      <c r="Q35" s="12" t="s">
        <v>54</v>
      </c>
      <c r="R35">
        <v>36.799999999999997</v>
      </c>
      <c r="S35">
        <v>36.82</v>
      </c>
      <c r="T35">
        <v>36.799999999999997</v>
      </c>
      <c r="U35">
        <v>36.79</v>
      </c>
      <c r="V35">
        <v>36.78</v>
      </c>
      <c r="W35">
        <v>36.79</v>
      </c>
      <c r="X35">
        <v>36.89</v>
      </c>
      <c r="Y35">
        <v>36.83</v>
      </c>
      <c r="Z35">
        <v>36.880000000000003</v>
      </c>
      <c r="AA35">
        <v>36.9</v>
      </c>
      <c r="AB35">
        <v>37</v>
      </c>
      <c r="AC35">
        <v>37.090000000000003</v>
      </c>
      <c r="AD35">
        <v>37.22</v>
      </c>
      <c r="AE35">
        <v>37.33</v>
      </c>
      <c r="AI35">
        <v>37.28</v>
      </c>
      <c r="AK35">
        <v>37.69</v>
      </c>
      <c r="AM35">
        <f t="shared" si="5"/>
        <v>-0.40999999999999659</v>
      </c>
    </row>
    <row r="36" spans="1:41" x14ac:dyDescent="0.2">
      <c r="A36" s="30"/>
      <c r="B36" s="3">
        <v>10</v>
      </c>
      <c r="C36">
        <f>'P1'!D49</f>
        <v>36.35</v>
      </c>
      <c r="D36">
        <f>'P2'!D49</f>
        <v>36.799999999999997</v>
      </c>
      <c r="E36">
        <f>'P3'!D49</f>
        <v>36.92</v>
      </c>
      <c r="F36">
        <f>'P4'!D49</f>
        <v>37.28</v>
      </c>
      <c r="G36">
        <f>'P5'!D49</f>
        <v>36.92</v>
      </c>
      <c r="H36">
        <f>'P6'!D49</f>
        <v>36.86</v>
      </c>
      <c r="I36">
        <f>'P7'!D49</f>
        <v>37.08</v>
      </c>
      <c r="J36">
        <f>'P8'!D49</f>
        <v>37.380000000000003</v>
      </c>
      <c r="K36">
        <f>'P9'!D49</f>
        <v>37.22</v>
      </c>
      <c r="L36">
        <f>'P10'!D49</f>
        <v>37.11</v>
      </c>
      <c r="M36">
        <f t="shared" ref="M36:M47" si="6">AVERAGE(C36:L36)</f>
        <v>36.992000000000004</v>
      </c>
      <c r="N36">
        <f t="shared" ref="N36:N47" si="7">STDEV(C36:L36)</f>
        <v>0.29513838562048611</v>
      </c>
      <c r="Q36" s="12" t="s">
        <v>55</v>
      </c>
      <c r="R36">
        <v>36.950000000000003</v>
      </c>
      <c r="S36">
        <v>36.92</v>
      </c>
      <c r="T36">
        <v>36.92</v>
      </c>
      <c r="U36">
        <v>36.94</v>
      </c>
      <c r="V36">
        <v>36.96</v>
      </c>
      <c r="W36">
        <v>36.99</v>
      </c>
      <c r="X36">
        <v>37.020000000000003</v>
      </c>
      <c r="Y36">
        <v>37.090000000000003</v>
      </c>
      <c r="Z36">
        <v>37.25</v>
      </c>
      <c r="AA36">
        <v>37.4</v>
      </c>
      <c r="AB36">
        <v>37.590000000000003</v>
      </c>
      <c r="AC36">
        <v>37.729999999999997</v>
      </c>
      <c r="AD36">
        <v>37.869999999999997</v>
      </c>
      <c r="AE36">
        <v>38.03</v>
      </c>
      <c r="AH36" t="s">
        <v>162</v>
      </c>
      <c r="AI36" s="1">
        <f>AVERAGE(AI26:AI35)</f>
        <v>37.323</v>
      </c>
      <c r="AJ36" s="27"/>
      <c r="AK36" s="1">
        <f>AVERAGE(AK26:AK35)</f>
        <v>37.68</v>
      </c>
    </row>
    <row r="37" spans="1:41" x14ac:dyDescent="0.2">
      <c r="A37" s="30"/>
      <c r="B37" s="3">
        <v>15</v>
      </c>
      <c r="C37">
        <f>'P1'!D50</f>
        <v>36.340000000000003</v>
      </c>
      <c r="D37">
        <f>'P2'!D50</f>
        <v>36.79</v>
      </c>
      <c r="E37">
        <f>'P3'!D50</f>
        <v>36.94</v>
      </c>
      <c r="F37">
        <f>'P4'!D50</f>
        <v>37.36</v>
      </c>
      <c r="G37">
        <f>'P5'!D50</f>
        <v>36.93</v>
      </c>
      <c r="H37">
        <f>'P6'!D50</f>
        <v>36.880000000000003</v>
      </c>
      <c r="I37">
        <f>'P7'!D50</f>
        <v>37.04</v>
      </c>
      <c r="J37">
        <f>'P8'!D50</f>
        <v>37.42</v>
      </c>
      <c r="K37">
        <f>'P9'!D50</f>
        <v>37.22</v>
      </c>
      <c r="L37">
        <f>'P10'!D50</f>
        <v>37.1</v>
      </c>
      <c r="M37">
        <f t="shared" si="6"/>
        <v>37.00200000000001</v>
      </c>
      <c r="N37">
        <f t="shared" si="7"/>
        <v>0.31065522153452729</v>
      </c>
      <c r="Q37" s="12" t="s">
        <v>56</v>
      </c>
      <c r="R37">
        <v>37.270000000000003</v>
      </c>
      <c r="S37">
        <v>37.28</v>
      </c>
      <c r="T37">
        <v>37.28</v>
      </c>
      <c r="U37">
        <v>37.36</v>
      </c>
      <c r="V37">
        <v>37.380000000000003</v>
      </c>
      <c r="W37">
        <v>37.46</v>
      </c>
      <c r="X37">
        <v>37.520000000000003</v>
      </c>
      <c r="Y37">
        <v>37.56</v>
      </c>
      <c r="Z37">
        <v>37.549999999999997</v>
      </c>
      <c r="AA37">
        <v>37.549999999999997</v>
      </c>
      <c r="AB37">
        <v>37.76</v>
      </c>
      <c r="AC37">
        <v>38.08</v>
      </c>
      <c r="AD37">
        <v>38.22</v>
      </c>
      <c r="AE37">
        <v>38.340000000000003</v>
      </c>
      <c r="AH37" t="s">
        <v>68</v>
      </c>
      <c r="AI37">
        <f>STDEV(AI26:AI35)</f>
        <v>0.242764174548974</v>
      </c>
      <c r="AK37">
        <f>STDEV(AK26:AK35)</f>
        <v>0.36453928305312988</v>
      </c>
    </row>
    <row r="38" spans="1:41" x14ac:dyDescent="0.2">
      <c r="A38" s="30"/>
      <c r="B38" s="3">
        <v>20</v>
      </c>
      <c r="C38">
        <f>'P1'!D51</f>
        <v>36.369999999999997</v>
      </c>
      <c r="D38">
        <f>'P2'!D51</f>
        <v>36.78</v>
      </c>
      <c r="E38">
        <f>'P3'!D51</f>
        <v>36.96</v>
      </c>
      <c r="F38">
        <f>'P4'!D51</f>
        <v>37.380000000000003</v>
      </c>
      <c r="G38">
        <f>'P5'!D51</f>
        <v>36.909999999999997</v>
      </c>
      <c r="H38">
        <f>'P6'!D51</f>
        <v>36.89</v>
      </c>
      <c r="I38">
        <f>'P7'!D51</f>
        <v>37</v>
      </c>
      <c r="J38">
        <f>'P8'!D51</f>
        <v>37.43</v>
      </c>
      <c r="K38">
        <f>'P9'!D51</f>
        <v>37.24</v>
      </c>
      <c r="L38">
        <f>'P10'!D51</f>
        <v>37.08</v>
      </c>
      <c r="M38">
        <f t="shared" si="6"/>
        <v>37.004000000000005</v>
      </c>
      <c r="N38">
        <f t="shared" si="7"/>
        <v>0.30916374661693896</v>
      </c>
      <c r="Q38" s="12" t="s">
        <v>57</v>
      </c>
      <c r="R38">
        <v>36.880000000000003</v>
      </c>
      <c r="S38">
        <v>36.92</v>
      </c>
      <c r="T38">
        <v>36.92</v>
      </c>
      <c r="U38">
        <v>36.93</v>
      </c>
      <c r="V38">
        <v>36.909999999999997</v>
      </c>
      <c r="W38">
        <v>36.92</v>
      </c>
      <c r="X38">
        <v>36.94</v>
      </c>
      <c r="Y38">
        <v>36.979999999999997</v>
      </c>
      <c r="Z38">
        <v>37.04</v>
      </c>
      <c r="AA38">
        <v>37.130000000000003</v>
      </c>
      <c r="AB38">
        <v>37.270000000000003</v>
      </c>
      <c r="AC38">
        <v>37.36</v>
      </c>
      <c r="AD38">
        <v>37.5</v>
      </c>
      <c r="AE38">
        <v>37.590000000000003</v>
      </c>
    </row>
    <row r="39" spans="1:41" x14ac:dyDescent="0.2">
      <c r="A39" s="30"/>
      <c r="B39" s="3">
        <v>25</v>
      </c>
      <c r="C39">
        <f>'P1'!D52</f>
        <v>36.36</v>
      </c>
      <c r="D39">
        <f>'P2'!D52</f>
        <v>36.79</v>
      </c>
      <c r="E39">
        <f>'P3'!D52</f>
        <v>36.99</v>
      </c>
      <c r="F39">
        <f>'P4'!D52</f>
        <v>37.46</v>
      </c>
      <c r="G39">
        <f>'P5'!D52</f>
        <v>36.92</v>
      </c>
      <c r="H39">
        <f>'P6'!D52</f>
        <v>36.9</v>
      </c>
      <c r="I39">
        <f>'P7'!D52</f>
        <v>37</v>
      </c>
      <c r="J39">
        <f>'P8'!D52</f>
        <v>37.43</v>
      </c>
      <c r="K39">
        <f>'P9'!D52</f>
        <v>37.25</v>
      </c>
      <c r="L39">
        <f>'P10'!D52</f>
        <v>37.08</v>
      </c>
      <c r="M39">
        <f t="shared" si="6"/>
        <v>37.018000000000008</v>
      </c>
      <c r="N39">
        <f t="shared" si="7"/>
        <v>0.32186263460606251</v>
      </c>
      <c r="Q39" s="12" t="s">
        <v>58</v>
      </c>
      <c r="R39">
        <v>36.9</v>
      </c>
      <c r="S39">
        <v>36.880000000000003</v>
      </c>
      <c r="T39">
        <v>36.86</v>
      </c>
      <c r="U39">
        <v>36.880000000000003</v>
      </c>
      <c r="V39">
        <v>36.89</v>
      </c>
      <c r="W39">
        <v>36.9</v>
      </c>
      <c r="X39">
        <v>36.92</v>
      </c>
      <c r="Y39">
        <v>36.950000000000003</v>
      </c>
      <c r="Z39">
        <v>37.03</v>
      </c>
      <c r="AA39">
        <v>37.15</v>
      </c>
      <c r="AB39">
        <v>37.31</v>
      </c>
      <c r="AC39">
        <v>37.46</v>
      </c>
      <c r="AD39">
        <v>37.67</v>
      </c>
      <c r="AE39">
        <v>37.81</v>
      </c>
      <c r="AH39" t="s">
        <v>165</v>
      </c>
      <c r="AI39">
        <f>(AK36-AI36)/AI37</f>
        <v>1.4705629472028212</v>
      </c>
    </row>
    <row r="40" spans="1:41" x14ac:dyDescent="0.2">
      <c r="A40" s="30"/>
      <c r="B40" s="3">
        <v>30</v>
      </c>
      <c r="C40">
        <f>'P1'!D53</f>
        <v>36.380000000000003</v>
      </c>
      <c r="D40">
        <f>'P2'!D53</f>
        <v>36.89</v>
      </c>
      <c r="E40">
        <f>'P3'!D53</f>
        <v>37.020000000000003</v>
      </c>
      <c r="F40">
        <f>'P4'!D53</f>
        <v>37.520000000000003</v>
      </c>
      <c r="G40">
        <f>'P5'!D53</f>
        <v>36.94</v>
      </c>
      <c r="H40">
        <f>'P6'!D53</f>
        <v>36.92</v>
      </c>
      <c r="I40">
        <f>'P7'!D53</f>
        <v>37.01</v>
      </c>
      <c r="J40">
        <f>'P8'!D53</f>
        <v>37.43</v>
      </c>
      <c r="K40">
        <f>'P9'!D53</f>
        <v>37.25</v>
      </c>
      <c r="L40">
        <f>'P10'!D53</f>
        <v>37.090000000000003</v>
      </c>
      <c r="M40">
        <f t="shared" si="6"/>
        <v>37.045000000000002</v>
      </c>
      <c r="N40">
        <f t="shared" si="7"/>
        <v>0.31844238969640254</v>
      </c>
      <c r="Q40" s="12" t="s">
        <v>59</v>
      </c>
      <c r="R40">
        <v>37.01</v>
      </c>
      <c r="S40">
        <v>37.119999999999997</v>
      </c>
      <c r="T40">
        <v>37.08</v>
      </c>
      <c r="U40">
        <v>37.04</v>
      </c>
      <c r="V40">
        <v>37</v>
      </c>
      <c r="W40">
        <v>37</v>
      </c>
      <c r="X40">
        <v>37.01</v>
      </c>
      <c r="Y40">
        <v>37.03</v>
      </c>
      <c r="Z40">
        <v>37.08</v>
      </c>
      <c r="AA40">
        <v>37.159999999999997</v>
      </c>
      <c r="AB40">
        <v>37.28</v>
      </c>
      <c r="AC40">
        <v>37.43</v>
      </c>
      <c r="AD40">
        <v>37.58</v>
      </c>
      <c r="AE40">
        <v>37.700000000000003</v>
      </c>
      <c r="AI40" t="s">
        <v>163</v>
      </c>
      <c r="AK40" t="s">
        <v>164</v>
      </c>
      <c r="AM40" t="s">
        <v>111</v>
      </c>
      <c r="AN40" t="s">
        <v>63</v>
      </c>
      <c r="AO40" t="s">
        <v>64</v>
      </c>
    </row>
    <row r="41" spans="1:41" x14ac:dyDescent="0.2">
      <c r="A41" s="6" t="s">
        <v>33</v>
      </c>
      <c r="B41" s="3" t="s">
        <v>65</v>
      </c>
      <c r="C41">
        <f>'P1'!D54</f>
        <v>36.46</v>
      </c>
      <c r="D41">
        <f>'P2'!D54</f>
        <v>36.83</v>
      </c>
      <c r="E41">
        <f>'P3'!D54</f>
        <v>37.090000000000003</v>
      </c>
      <c r="F41">
        <f>'P4'!D54</f>
        <v>37.56</v>
      </c>
      <c r="G41">
        <f>'P5'!D54</f>
        <v>36.979999999999997</v>
      </c>
      <c r="H41">
        <f>'P6'!D54</f>
        <v>36.950000000000003</v>
      </c>
      <c r="I41">
        <f>'P7'!D54</f>
        <v>37.03</v>
      </c>
      <c r="J41">
        <f>'P8'!D54</f>
        <v>37.36</v>
      </c>
      <c r="K41">
        <f>'P9'!D54</f>
        <v>37.270000000000003</v>
      </c>
      <c r="L41">
        <f>'P10'!D54</f>
        <v>37.06</v>
      </c>
      <c r="M41">
        <f t="shared" si="6"/>
        <v>37.058999999999997</v>
      </c>
      <c r="N41">
        <f t="shared" si="7"/>
        <v>0.30134697609234495</v>
      </c>
      <c r="Q41" s="12" t="s">
        <v>60</v>
      </c>
      <c r="R41">
        <v>37.4</v>
      </c>
      <c r="S41">
        <v>37.409999999999997</v>
      </c>
      <c r="T41">
        <v>37.380000000000003</v>
      </c>
      <c r="U41">
        <v>37.42</v>
      </c>
      <c r="V41">
        <v>37.43</v>
      </c>
      <c r="W41">
        <v>37.43</v>
      </c>
      <c r="X41">
        <v>37.43</v>
      </c>
      <c r="Y41">
        <v>37.36</v>
      </c>
      <c r="Z41">
        <v>37.39</v>
      </c>
      <c r="AA41">
        <v>37.46</v>
      </c>
      <c r="AB41">
        <v>37.49</v>
      </c>
      <c r="AC41">
        <v>37.58</v>
      </c>
      <c r="AD41">
        <v>37.72</v>
      </c>
      <c r="AE41">
        <v>37.79</v>
      </c>
      <c r="AI41">
        <v>37.11</v>
      </c>
      <c r="AK41">
        <v>37.01</v>
      </c>
      <c r="AM41">
        <f>AI41-AK41</f>
        <v>0.10000000000000142</v>
      </c>
      <c r="AN41">
        <f>AVERAGE(AM41:AM50)</f>
        <v>-2.2000000000000595E-2</v>
      </c>
      <c r="AO41">
        <f>STDEV(AM41:AM50)</f>
        <v>0.17028081382104099</v>
      </c>
    </row>
    <row r="42" spans="1:41" x14ac:dyDescent="0.2">
      <c r="A42" s="30" t="s">
        <v>34</v>
      </c>
      <c r="B42" s="3">
        <v>5</v>
      </c>
      <c r="C42">
        <f>'P1'!D55</f>
        <v>36.479999999999997</v>
      </c>
      <c r="D42">
        <f>'P2'!D55</f>
        <v>36.880000000000003</v>
      </c>
      <c r="E42">
        <f>'P3'!D55</f>
        <v>37.25</v>
      </c>
      <c r="F42">
        <f>'P4'!D55</f>
        <v>37.549999999999997</v>
      </c>
      <c r="G42">
        <f>'P5'!D55</f>
        <v>37.04</v>
      </c>
      <c r="H42">
        <f>'P6'!D55</f>
        <v>37.03</v>
      </c>
      <c r="I42">
        <f>'P7'!D55</f>
        <v>37.08</v>
      </c>
      <c r="J42">
        <f>'P8'!D55</f>
        <v>37.39</v>
      </c>
      <c r="K42">
        <f>'P9'!D55</f>
        <v>37.29</v>
      </c>
      <c r="L42">
        <f>'P10'!D55</f>
        <v>37.14</v>
      </c>
      <c r="M42">
        <f t="shared" si="6"/>
        <v>37.113</v>
      </c>
      <c r="N42">
        <f t="shared" si="7"/>
        <v>0.29567437043702888</v>
      </c>
      <c r="Q42" s="12" t="s">
        <v>61</v>
      </c>
      <c r="R42">
        <v>37.200000000000003</v>
      </c>
      <c r="S42">
        <v>37.21</v>
      </c>
      <c r="T42">
        <v>37.22</v>
      </c>
      <c r="U42">
        <v>37.22</v>
      </c>
      <c r="V42">
        <v>37.24</v>
      </c>
      <c r="W42">
        <v>37.25</v>
      </c>
      <c r="X42">
        <v>37.25</v>
      </c>
      <c r="Y42">
        <v>37.270000000000003</v>
      </c>
      <c r="Z42">
        <v>37.29</v>
      </c>
      <c r="AA42">
        <v>37.31</v>
      </c>
      <c r="AB42">
        <v>37.36</v>
      </c>
      <c r="AC42">
        <v>37.409999999999997</v>
      </c>
      <c r="AD42">
        <v>37.47</v>
      </c>
      <c r="AE42">
        <v>37.51</v>
      </c>
      <c r="AI42">
        <v>37.159999999999997</v>
      </c>
      <c r="AK42">
        <v>37.33</v>
      </c>
      <c r="AM42">
        <f t="shared" ref="AM42:AM50" si="8">AI42-AK42</f>
        <v>-0.17000000000000171</v>
      </c>
    </row>
    <row r="43" spans="1:41" x14ac:dyDescent="0.2">
      <c r="A43" s="30"/>
      <c r="B43" s="3">
        <v>10</v>
      </c>
      <c r="C43">
        <f>'P1'!D56</f>
        <v>36.53</v>
      </c>
      <c r="D43">
        <f>'P2'!D56</f>
        <v>36.9</v>
      </c>
      <c r="E43">
        <f>'P3'!D56</f>
        <v>37.4</v>
      </c>
      <c r="F43">
        <f>'P4'!D55</f>
        <v>37.549999999999997</v>
      </c>
      <c r="G43">
        <f>'P5'!D56</f>
        <v>37.130000000000003</v>
      </c>
      <c r="H43">
        <f>'P6'!D56</f>
        <v>37.15</v>
      </c>
      <c r="I43">
        <f>'P7'!D56</f>
        <v>37.159999999999997</v>
      </c>
      <c r="J43">
        <f>'P8'!D56</f>
        <v>37.46</v>
      </c>
      <c r="K43">
        <f>'P9'!D56</f>
        <v>37.31</v>
      </c>
      <c r="L43">
        <f>'P10'!D56</f>
        <v>37.21</v>
      </c>
      <c r="M43">
        <f t="shared" si="6"/>
        <v>37.179999999999993</v>
      </c>
      <c r="N43">
        <f t="shared" si="7"/>
        <v>0.29555973263547808</v>
      </c>
      <c r="Q43" s="12" t="s">
        <v>62</v>
      </c>
      <c r="R43">
        <v>37.229999999999997</v>
      </c>
      <c r="S43">
        <v>37.159999999999997</v>
      </c>
      <c r="T43">
        <v>37.11</v>
      </c>
      <c r="U43">
        <v>37.1</v>
      </c>
      <c r="V43">
        <v>37.08</v>
      </c>
      <c r="W43">
        <v>37.08</v>
      </c>
      <c r="X43">
        <v>37.090000000000003</v>
      </c>
      <c r="Y43">
        <v>37.06</v>
      </c>
      <c r="Z43">
        <v>37.14</v>
      </c>
      <c r="AA43">
        <v>37.21</v>
      </c>
      <c r="AB43">
        <v>37.31</v>
      </c>
      <c r="AC43">
        <v>37.450000000000003</v>
      </c>
      <c r="AD43">
        <v>37.549999999999997</v>
      </c>
      <c r="AE43">
        <v>37.69</v>
      </c>
      <c r="AI43">
        <v>37.9</v>
      </c>
      <c r="AK43">
        <v>38.03</v>
      </c>
      <c r="AM43">
        <f t="shared" si="8"/>
        <v>-0.13000000000000256</v>
      </c>
    </row>
    <row r="44" spans="1:41" x14ac:dyDescent="0.2">
      <c r="A44" s="30"/>
      <c r="B44" s="3">
        <v>15</v>
      </c>
      <c r="C44">
        <f>'P1'!D57</f>
        <v>36.630000000000003</v>
      </c>
      <c r="D44">
        <f>'P2'!D57</f>
        <v>37</v>
      </c>
      <c r="E44">
        <f>'P3'!D57</f>
        <v>37.590000000000003</v>
      </c>
      <c r="F44">
        <f>'P4'!D56</f>
        <v>37.76</v>
      </c>
      <c r="G44">
        <f>'P5'!D57</f>
        <v>37.270000000000003</v>
      </c>
      <c r="H44">
        <f>'P6'!D57</f>
        <v>37.31</v>
      </c>
      <c r="I44">
        <f>'P7'!D57</f>
        <v>37.28</v>
      </c>
      <c r="J44">
        <f>'P8'!D57</f>
        <v>37.49</v>
      </c>
      <c r="K44">
        <f>'P9'!D57</f>
        <v>37.36</v>
      </c>
      <c r="L44">
        <f>'P10'!D57</f>
        <v>37.31</v>
      </c>
      <c r="M44">
        <f t="shared" si="6"/>
        <v>37.300000000000004</v>
      </c>
      <c r="N44">
        <f t="shared" si="7"/>
        <v>0.31194728899464863</v>
      </c>
      <c r="AI44">
        <v>37.96</v>
      </c>
      <c r="AK44">
        <v>38.340000000000003</v>
      </c>
      <c r="AM44">
        <f t="shared" si="8"/>
        <v>-0.38000000000000256</v>
      </c>
    </row>
    <row r="45" spans="1:41" x14ac:dyDescent="0.2">
      <c r="A45" s="30"/>
      <c r="B45" s="3">
        <v>20</v>
      </c>
      <c r="C45">
        <f>'P1'!D58</f>
        <v>36.76</v>
      </c>
      <c r="D45">
        <f>'P2'!D58</f>
        <v>37.090000000000003</v>
      </c>
      <c r="E45">
        <f>'P3'!D58</f>
        <v>37.729999999999997</v>
      </c>
      <c r="F45">
        <f>'P4'!D58</f>
        <v>38.08</v>
      </c>
      <c r="G45">
        <f>'P5'!D58</f>
        <v>37.36</v>
      </c>
      <c r="H45">
        <f>'P6'!D58</f>
        <v>37.46</v>
      </c>
      <c r="I45">
        <f>'P7'!D58</f>
        <v>37.43</v>
      </c>
      <c r="J45">
        <f>'P8'!D58</f>
        <v>37.58</v>
      </c>
      <c r="K45">
        <f>'P9'!D58</f>
        <v>37.409999999999997</v>
      </c>
      <c r="L45">
        <f>'P10'!D58</f>
        <v>37.450000000000003</v>
      </c>
      <c r="M45">
        <f t="shared" si="6"/>
        <v>37.434999999999995</v>
      </c>
      <c r="N45">
        <f t="shared" si="7"/>
        <v>0.35053134271020869</v>
      </c>
      <c r="AI45">
        <v>37.5</v>
      </c>
      <c r="AK45">
        <v>37.590000000000003</v>
      </c>
      <c r="AM45">
        <f t="shared" si="8"/>
        <v>-9.0000000000003411E-2</v>
      </c>
    </row>
    <row r="46" spans="1:41" x14ac:dyDescent="0.2">
      <c r="A46" s="30"/>
      <c r="B46" s="3">
        <v>25</v>
      </c>
      <c r="C46">
        <f>'P1'!D59</f>
        <v>36.93</v>
      </c>
      <c r="D46">
        <f>'P2'!D59</f>
        <v>37.22</v>
      </c>
      <c r="E46">
        <f>'P3'!D59</f>
        <v>37.869999999999997</v>
      </c>
      <c r="F46">
        <f>'P4'!D59</f>
        <v>38.22</v>
      </c>
      <c r="G46">
        <f>'P5'!D59</f>
        <v>37.5</v>
      </c>
      <c r="H46">
        <f>'P6'!D59</f>
        <v>37.67</v>
      </c>
      <c r="I46">
        <f>'P7'!D59</f>
        <v>37.58</v>
      </c>
      <c r="J46">
        <f>'P8'!D59</f>
        <v>37.72</v>
      </c>
      <c r="K46">
        <f>'P9'!D59</f>
        <v>37.47</v>
      </c>
      <c r="L46">
        <f>'P10'!D59</f>
        <v>37.549999999999997</v>
      </c>
      <c r="M46">
        <f t="shared" si="6"/>
        <v>37.573000000000008</v>
      </c>
      <c r="N46">
        <f t="shared" si="7"/>
        <v>0.34839473143101457</v>
      </c>
      <c r="AI46">
        <v>37.81</v>
      </c>
      <c r="AK46">
        <v>37.81</v>
      </c>
      <c r="AM46">
        <f t="shared" si="8"/>
        <v>0</v>
      </c>
    </row>
    <row r="47" spans="1:41" x14ac:dyDescent="0.2">
      <c r="A47" s="30"/>
      <c r="B47" s="3">
        <v>30</v>
      </c>
      <c r="C47">
        <f>'P1'!D60</f>
        <v>37.01</v>
      </c>
      <c r="D47">
        <f>'P2'!D60</f>
        <v>37.33</v>
      </c>
      <c r="E47">
        <f>'P3'!D60</f>
        <v>38.03</v>
      </c>
      <c r="F47">
        <f>'P4'!D60</f>
        <v>38.340000000000003</v>
      </c>
      <c r="G47">
        <f>'P5'!D60</f>
        <v>37.590000000000003</v>
      </c>
      <c r="H47">
        <f>'P6'!D60</f>
        <v>37.81</v>
      </c>
      <c r="I47">
        <f>'P7'!D60</f>
        <v>37.700000000000003</v>
      </c>
      <c r="J47">
        <f>'P8'!D60</f>
        <v>37.79</v>
      </c>
      <c r="K47">
        <f>'P9'!D60</f>
        <v>37.51</v>
      </c>
      <c r="L47">
        <f>'P10'!D60</f>
        <v>37.69</v>
      </c>
      <c r="M47">
        <f t="shared" si="6"/>
        <v>37.68</v>
      </c>
      <c r="N47">
        <f t="shared" si="7"/>
        <v>0.36453928305312988</v>
      </c>
      <c r="AI47">
        <v>37.770000000000003</v>
      </c>
      <c r="AK47">
        <v>37.700000000000003</v>
      </c>
      <c r="AM47">
        <f t="shared" si="8"/>
        <v>7.0000000000000284E-2</v>
      </c>
    </row>
    <row r="48" spans="1:41" x14ac:dyDescent="0.2">
      <c r="AI48">
        <v>37.880000000000003</v>
      </c>
      <c r="AK48">
        <v>37.79</v>
      </c>
      <c r="AM48">
        <f t="shared" si="8"/>
        <v>9.0000000000003411E-2</v>
      </c>
    </row>
    <row r="49" spans="34:39" x14ac:dyDescent="0.2">
      <c r="AI49">
        <v>37.69</v>
      </c>
      <c r="AK49">
        <v>37.51</v>
      </c>
      <c r="AM49">
        <f t="shared" si="8"/>
        <v>0.17999999999999972</v>
      </c>
    </row>
    <row r="50" spans="34:39" x14ac:dyDescent="0.2">
      <c r="AI50">
        <v>37.799999999999997</v>
      </c>
      <c r="AK50">
        <v>37.69</v>
      </c>
      <c r="AM50">
        <f t="shared" si="8"/>
        <v>0.10999999999999943</v>
      </c>
    </row>
    <row r="51" spans="34:39" x14ac:dyDescent="0.2">
      <c r="AH51" t="s">
        <v>162</v>
      </c>
      <c r="AI51" s="1">
        <f>AVERAGE(AI41:AI50)</f>
        <v>37.658000000000001</v>
      </c>
      <c r="AJ51" s="27"/>
      <c r="AK51" s="1">
        <f>AVERAGE(AK41:AK50)</f>
        <v>37.68</v>
      </c>
    </row>
    <row r="52" spans="34:39" x14ac:dyDescent="0.2">
      <c r="AH52" t="s">
        <v>68</v>
      </c>
      <c r="AI52">
        <f>STDEV(AI41:AI50)</f>
        <v>0.30352741044078624</v>
      </c>
      <c r="AK52">
        <f>STDEV(AK41:AK50)</f>
        <v>0.36453928305312988</v>
      </c>
    </row>
  </sheetData>
  <mergeCells count="6">
    <mergeCell ref="A42:A47"/>
    <mergeCell ref="A3:A8"/>
    <mergeCell ref="A10:A15"/>
    <mergeCell ref="A19:A24"/>
    <mergeCell ref="A26:A31"/>
    <mergeCell ref="A35:A40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7"/>
  <sheetViews>
    <sheetView topLeftCell="A2" workbookViewId="0">
      <selection activeCell="AE5" sqref="AE5"/>
    </sheetView>
  </sheetViews>
  <sheetFormatPr baseColWidth="10" defaultColWidth="8.83203125" defaultRowHeight="15" x14ac:dyDescent="0.2"/>
  <cols>
    <col min="1" max="1" width="26.1640625" bestFit="1" customWidth="1"/>
    <col min="2" max="2" width="11.5" bestFit="1" customWidth="1"/>
    <col min="3" max="3" width="12" bestFit="1" customWidth="1"/>
    <col min="14" max="14" width="18" bestFit="1" customWidth="1"/>
    <col min="16" max="16" width="18.83203125" bestFit="1" customWidth="1"/>
  </cols>
  <sheetData>
    <row r="1" spans="1:14" ht="16" x14ac:dyDescent="0.2">
      <c r="A1" t="s">
        <v>105</v>
      </c>
      <c r="B1" s="4" t="s">
        <v>18</v>
      </c>
      <c r="C1" s="12" t="s">
        <v>53</v>
      </c>
      <c r="D1" s="12" t="s">
        <v>54</v>
      </c>
      <c r="E1" s="12" t="s">
        <v>55</v>
      </c>
      <c r="F1" s="12" t="s">
        <v>62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64</v>
      </c>
    </row>
    <row r="2" spans="1:14" ht="16" x14ac:dyDescent="0.2">
      <c r="A2" t="s">
        <v>31</v>
      </c>
      <c r="B2" s="4">
        <v>0</v>
      </c>
      <c r="C2">
        <f>'P1'!D5</f>
        <v>36.630000000000003</v>
      </c>
      <c r="D2">
        <f>'P2'!D5</f>
        <v>36.64</v>
      </c>
      <c r="E2">
        <f>'P3'!D5</f>
        <v>37.1</v>
      </c>
      <c r="F2">
        <v>37.520000000000003</v>
      </c>
      <c r="G2">
        <f>'P5'!D5</f>
        <v>36.89</v>
      </c>
      <c r="H2">
        <f>'P6'!D5</f>
        <v>37.200000000000003</v>
      </c>
      <c r="I2">
        <f>'P7'!D5</f>
        <v>37.06</v>
      </c>
      <c r="J2">
        <f>'P8'!D5</f>
        <v>37.590000000000003</v>
      </c>
      <c r="K2">
        <f>'P9'!D5</f>
        <v>37.380000000000003</v>
      </c>
      <c r="L2">
        <f>'P10'!D5</f>
        <v>37.520000000000003</v>
      </c>
      <c r="M2">
        <f>AVERAGE(C2:L2)</f>
        <v>37.152999999999999</v>
      </c>
      <c r="N2">
        <f>STDEV(C2:L2)</f>
        <v>0.35455919424296811</v>
      </c>
    </row>
    <row r="3" spans="1:14" x14ac:dyDescent="0.2">
      <c r="A3" s="30" t="s">
        <v>32</v>
      </c>
      <c r="B3" s="3">
        <v>5</v>
      </c>
      <c r="C3">
        <f>'P1'!D6</f>
        <v>36.69</v>
      </c>
      <c r="D3">
        <f>'P2'!D6</f>
        <v>36.57</v>
      </c>
      <c r="E3">
        <f>'P3'!D6</f>
        <v>37.15</v>
      </c>
      <c r="F3">
        <v>37.47</v>
      </c>
      <c r="G3">
        <f>'P5'!D6</f>
        <v>36.93</v>
      </c>
      <c r="H3">
        <f>'P6'!D6</f>
        <v>37.159999999999997</v>
      </c>
      <c r="I3">
        <f>'P7'!D6</f>
        <v>37.1</v>
      </c>
      <c r="J3">
        <f>'P8'!D6</f>
        <v>37.56</v>
      </c>
      <c r="K3">
        <f>'P9'!D6</f>
        <v>37.43</v>
      </c>
      <c r="L3">
        <f>'P10'!D6</f>
        <v>37.47</v>
      </c>
      <c r="M3">
        <f>AVERAGE(C3:L3)</f>
        <v>37.152999999999999</v>
      </c>
      <c r="N3">
        <f>STDEV(C3:L3)</f>
        <v>0.3415991803268858</v>
      </c>
    </row>
    <row r="4" spans="1:14" x14ac:dyDescent="0.2">
      <c r="A4" s="30"/>
      <c r="B4" s="3">
        <v>10</v>
      </c>
      <c r="C4">
        <f>'P1'!D7</f>
        <v>36.68</v>
      </c>
      <c r="D4">
        <f>'P2'!D7</f>
        <v>36.619999999999997</v>
      </c>
      <c r="E4">
        <f>'P3'!D7</f>
        <v>37.159999999999997</v>
      </c>
      <c r="F4">
        <v>37.409999999999997</v>
      </c>
      <c r="G4">
        <f>'P5'!D7</f>
        <v>36.93</v>
      </c>
      <c r="H4">
        <f>'P6'!D7</f>
        <v>37.1</v>
      </c>
      <c r="I4">
        <f>'P7'!D7</f>
        <v>37.130000000000003</v>
      </c>
      <c r="J4">
        <f>'P8'!D7</f>
        <v>37.5</v>
      </c>
      <c r="K4">
        <f>'P9'!D7</f>
        <v>37.43</v>
      </c>
      <c r="L4">
        <f>'P10'!D7</f>
        <v>37.409999999999997</v>
      </c>
      <c r="M4">
        <f>AVERAGE(C4:L4)</f>
        <v>37.137</v>
      </c>
      <c r="N4">
        <f t="shared" ref="N4:N15" si="0">STDEV(C4:L4)</f>
        <v>0.31404352140003333</v>
      </c>
    </row>
    <row r="5" spans="1:14" x14ac:dyDescent="0.2">
      <c r="A5" s="30"/>
      <c r="B5" s="3">
        <v>15</v>
      </c>
      <c r="C5">
        <f>'P1'!D8</f>
        <v>36.69</v>
      </c>
      <c r="D5">
        <f>'P2'!D8</f>
        <v>36.64</v>
      </c>
      <c r="E5">
        <f>'P3'!D8</f>
        <v>37.19</v>
      </c>
      <c r="F5">
        <v>37.39</v>
      </c>
      <c r="G5">
        <f>'P5'!D8</f>
        <v>36.950000000000003</v>
      </c>
      <c r="H5">
        <f>'P6'!D8</f>
        <v>37.07</v>
      </c>
      <c r="I5">
        <f>'P7'!D8</f>
        <v>37.15</v>
      </c>
      <c r="J5">
        <f>'P8'!D8</f>
        <v>37.46</v>
      </c>
      <c r="K5">
        <f>'P9'!D8</f>
        <v>37.44</v>
      </c>
      <c r="L5">
        <f>'P10'!D8</f>
        <v>37.39</v>
      </c>
      <c r="M5">
        <f>AVERAGE(C5:L5)</f>
        <v>37.136999999999993</v>
      </c>
      <c r="N5">
        <f t="shared" si="0"/>
        <v>0.30063081826201532</v>
      </c>
    </row>
    <row r="6" spans="1:14" x14ac:dyDescent="0.2">
      <c r="A6" s="30"/>
      <c r="B6" s="3">
        <v>20</v>
      </c>
      <c r="C6">
        <f>'P1'!D9</f>
        <v>36.700000000000003</v>
      </c>
      <c r="D6">
        <f>'P2'!D9</f>
        <v>36.68</v>
      </c>
      <c r="E6">
        <f>'P3'!D9</f>
        <v>37.21</v>
      </c>
      <c r="F6">
        <v>37.35</v>
      </c>
      <c r="G6">
        <f>'P5'!D9</f>
        <v>36.93</v>
      </c>
      <c r="H6">
        <f>'P6'!D9</f>
        <v>37.06</v>
      </c>
      <c r="I6">
        <f>'P7'!D9</f>
        <v>37.17</v>
      </c>
      <c r="J6">
        <f>'P8'!D9</f>
        <v>37.4</v>
      </c>
      <c r="K6">
        <f>'P9'!D9</f>
        <v>37.43</v>
      </c>
      <c r="L6">
        <f>'P10'!D9</f>
        <v>37.35</v>
      </c>
      <c r="M6">
        <f t="shared" ref="M6:M15" si="1">AVERAGE(C6:L6)</f>
        <v>37.128</v>
      </c>
      <c r="N6">
        <f t="shared" si="0"/>
        <v>0.2788787072067947</v>
      </c>
    </row>
    <row r="7" spans="1:14" x14ac:dyDescent="0.2">
      <c r="A7" s="30"/>
      <c r="B7" s="3">
        <v>25</v>
      </c>
      <c r="C7">
        <f>'P1'!D10</f>
        <v>36.700000000000003</v>
      </c>
      <c r="D7">
        <f>'P2'!D10</f>
        <v>36.65</v>
      </c>
      <c r="E7">
        <f>'P3'!D10</f>
        <v>37.24</v>
      </c>
      <c r="F7">
        <v>37.340000000000003</v>
      </c>
      <c r="G7">
        <f>'P5'!D10</f>
        <v>36.94</v>
      </c>
      <c r="H7">
        <f>'P6'!D10</f>
        <v>37.04</v>
      </c>
      <c r="I7">
        <f>'P7'!D10</f>
        <v>37.200000000000003</v>
      </c>
      <c r="J7">
        <f>'P8'!D10</f>
        <v>37.43</v>
      </c>
      <c r="K7">
        <f>'P9'!D10</f>
        <v>37.46</v>
      </c>
      <c r="L7">
        <f>'P10'!D10</f>
        <v>37.340000000000003</v>
      </c>
      <c r="M7">
        <f t="shared" si="1"/>
        <v>37.134</v>
      </c>
      <c r="N7">
        <f t="shared" si="0"/>
        <v>0.2912501788268414</v>
      </c>
    </row>
    <row r="8" spans="1:14" x14ac:dyDescent="0.2">
      <c r="A8" s="30"/>
      <c r="B8" s="3">
        <v>30</v>
      </c>
      <c r="C8">
        <f>'P1'!D11</f>
        <v>36.71</v>
      </c>
      <c r="D8">
        <f>'P2'!D11</f>
        <v>36.65</v>
      </c>
      <c r="E8">
        <f>'P3'!D11</f>
        <v>37.24</v>
      </c>
      <c r="F8">
        <v>37.32</v>
      </c>
      <c r="G8">
        <f>'P5'!D11</f>
        <v>36.950000000000003</v>
      </c>
      <c r="H8">
        <f>'P6'!D11</f>
        <v>37.07</v>
      </c>
      <c r="I8">
        <f>'P7'!D11</f>
        <v>37.22</v>
      </c>
      <c r="J8">
        <f>'P8'!D11</f>
        <v>37.42</v>
      </c>
      <c r="K8">
        <f>'P9'!D11</f>
        <v>37.47</v>
      </c>
      <c r="L8">
        <f>'P10'!D11</f>
        <v>37.32</v>
      </c>
      <c r="M8">
        <f t="shared" si="1"/>
        <v>37.136999999999993</v>
      </c>
      <c r="N8">
        <f t="shared" si="0"/>
        <v>0.28565908196854367</v>
      </c>
    </row>
    <row r="9" spans="1:14" x14ac:dyDescent="0.2">
      <c r="A9" s="6" t="s">
        <v>33</v>
      </c>
      <c r="B9" s="3" t="s">
        <v>65</v>
      </c>
      <c r="C9">
        <f>'P1'!D12</f>
        <v>36.729999999999997</v>
      </c>
      <c r="D9">
        <f>'P2'!D12</f>
        <v>36.630000000000003</v>
      </c>
      <c r="E9">
        <f>'P3'!D12</f>
        <v>37.28</v>
      </c>
      <c r="F9">
        <v>37.25</v>
      </c>
      <c r="G9">
        <f>'P5'!D12</f>
        <v>36.92</v>
      </c>
      <c r="H9">
        <f>'P6'!D12</f>
        <v>37</v>
      </c>
      <c r="I9">
        <f>'P7'!D12</f>
        <v>37.18</v>
      </c>
      <c r="J9">
        <f>'P8'!D12</f>
        <v>37.4</v>
      </c>
      <c r="K9">
        <f>'P9'!D12</f>
        <v>37.49</v>
      </c>
      <c r="L9">
        <f>'P10'!D12</f>
        <v>37.25</v>
      </c>
      <c r="M9">
        <f t="shared" si="1"/>
        <v>37.113</v>
      </c>
      <c r="N9">
        <f t="shared" si="0"/>
        <v>0.28370759595047862</v>
      </c>
    </row>
    <row r="10" spans="1:14" x14ac:dyDescent="0.2">
      <c r="A10" s="30" t="s">
        <v>34</v>
      </c>
      <c r="B10" s="3">
        <v>5</v>
      </c>
      <c r="C10">
        <f>'P1'!D13</f>
        <v>36.700000000000003</v>
      </c>
      <c r="D10">
        <f>'P2'!D13</f>
        <v>36.659999999999997</v>
      </c>
      <c r="E10">
        <f>'P3'!D13</f>
        <v>37.369999999999997</v>
      </c>
      <c r="F10">
        <v>37.299999999999997</v>
      </c>
      <c r="G10">
        <f>'P5'!D13</f>
        <v>36.979999999999997</v>
      </c>
      <c r="H10">
        <f>'P6'!D13</f>
        <v>37.130000000000003</v>
      </c>
      <c r="I10">
        <f>'P7'!D13</f>
        <v>37.36</v>
      </c>
      <c r="J10">
        <f>'P8'!D13</f>
        <v>37.39</v>
      </c>
      <c r="K10">
        <f>'P9'!D13</f>
        <v>37.51</v>
      </c>
      <c r="L10">
        <f>'P10'!D13</f>
        <v>37.299999999999997</v>
      </c>
      <c r="M10">
        <f t="shared" si="1"/>
        <v>37.169999999999995</v>
      </c>
      <c r="N10">
        <f t="shared" si="0"/>
        <v>0.29676028485406614</v>
      </c>
    </row>
    <row r="11" spans="1:14" x14ac:dyDescent="0.2">
      <c r="A11" s="30"/>
      <c r="B11" s="3">
        <v>10</v>
      </c>
      <c r="C11">
        <f>'P1'!D14</f>
        <v>36.770000000000003</v>
      </c>
      <c r="D11">
        <f>'P2'!D14</f>
        <v>36.700000000000003</v>
      </c>
      <c r="E11">
        <f>'P3'!D14</f>
        <v>37.43</v>
      </c>
      <c r="F11">
        <v>37.380000000000003</v>
      </c>
      <c r="G11">
        <f>'P5'!D14</f>
        <v>37.07</v>
      </c>
      <c r="H11">
        <f>'P6'!D14</f>
        <v>37.24</v>
      </c>
      <c r="I11">
        <f>'P7'!D14</f>
        <v>37.4</v>
      </c>
      <c r="J11">
        <f>'P8'!D14</f>
        <v>37.44</v>
      </c>
      <c r="K11">
        <f>'P9'!D14</f>
        <v>37.54</v>
      </c>
      <c r="L11">
        <f>'P10'!D14</f>
        <v>37.380000000000003</v>
      </c>
      <c r="M11">
        <f t="shared" si="1"/>
        <v>37.234999999999999</v>
      </c>
      <c r="N11">
        <f t="shared" si="0"/>
        <v>0.29288791940490244</v>
      </c>
    </row>
    <row r="12" spans="1:14" x14ac:dyDescent="0.2">
      <c r="A12" s="30"/>
      <c r="B12" s="3">
        <v>15</v>
      </c>
      <c r="C12">
        <f>'P1'!D15</f>
        <v>36.86</v>
      </c>
      <c r="D12">
        <f>'P2'!D15</f>
        <v>36.78</v>
      </c>
      <c r="E12">
        <f>'P3'!D15</f>
        <v>37.54</v>
      </c>
      <c r="F12">
        <v>37.47</v>
      </c>
      <c r="G12">
        <f>'P5'!D15</f>
        <v>37.19</v>
      </c>
      <c r="H12">
        <f>'P6'!D15</f>
        <v>37.4</v>
      </c>
      <c r="I12">
        <f>'P7'!D15</f>
        <v>37.49</v>
      </c>
      <c r="J12">
        <f>'P8'!D15</f>
        <v>37.54</v>
      </c>
      <c r="K12">
        <f>'P9'!D15</f>
        <v>37.57</v>
      </c>
      <c r="L12">
        <f>'P10'!D15</f>
        <v>37.47</v>
      </c>
      <c r="M12">
        <f t="shared" si="1"/>
        <v>37.331000000000003</v>
      </c>
      <c r="N12">
        <f t="shared" si="0"/>
        <v>0.29030443790384353</v>
      </c>
    </row>
    <row r="13" spans="1:14" x14ac:dyDescent="0.2">
      <c r="A13" s="30"/>
      <c r="B13" s="3">
        <v>20</v>
      </c>
      <c r="C13">
        <f>'P1'!D16</f>
        <v>36.93</v>
      </c>
      <c r="D13">
        <f>'P2'!D16</f>
        <v>36.89</v>
      </c>
      <c r="E13">
        <f>'P3'!D16</f>
        <v>37.65</v>
      </c>
      <c r="F13">
        <v>37.590000000000003</v>
      </c>
      <c r="G13">
        <f>'P5'!D16</f>
        <v>37.28</v>
      </c>
      <c r="H13">
        <f>'P6'!D16</f>
        <v>37.549999999999997</v>
      </c>
      <c r="I13">
        <f>'P7'!D16</f>
        <v>37.590000000000003</v>
      </c>
      <c r="J13">
        <f>'P8'!D16</f>
        <v>37.659999999999997</v>
      </c>
      <c r="K13">
        <f>'P9'!D16</f>
        <v>37.6</v>
      </c>
      <c r="L13">
        <f>'P10'!D16</f>
        <v>37.590000000000003</v>
      </c>
      <c r="M13">
        <f t="shared" si="1"/>
        <v>37.433000000000007</v>
      </c>
      <c r="N13">
        <f t="shared" si="0"/>
        <v>0.29541120117182051</v>
      </c>
    </row>
    <row r="14" spans="1:14" x14ac:dyDescent="0.2">
      <c r="A14" s="30"/>
      <c r="B14" s="3">
        <v>25</v>
      </c>
      <c r="C14">
        <f>'P1'!D17</f>
        <v>37.049999999999997</v>
      </c>
      <c r="D14">
        <f>'P2'!D17</f>
        <v>37.03</v>
      </c>
      <c r="E14">
        <f>'P3'!D17</f>
        <v>37.83</v>
      </c>
      <c r="F14">
        <v>37.69</v>
      </c>
      <c r="G14">
        <f>'P5'!D17</f>
        <v>37.4</v>
      </c>
      <c r="H14">
        <f>'P6'!D17</f>
        <v>37.71</v>
      </c>
      <c r="I14">
        <f>'P7'!D17</f>
        <v>37.700000000000003</v>
      </c>
      <c r="J14">
        <f>'P8'!D17</f>
        <v>37.78</v>
      </c>
      <c r="K14">
        <f>'P9'!D17</f>
        <v>37.659999999999997</v>
      </c>
      <c r="L14">
        <f>'P10'!D17</f>
        <v>37.69</v>
      </c>
      <c r="M14">
        <f t="shared" si="1"/>
        <v>37.554000000000002</v>
      </c>
      <c r="N14">
        <f t="shared" si="0"/>
        <v>0.29315145876795129</v>
      </c>
    </row>
    <row r="15" spans="1:14" x14ac:dyDescent="0.2">
      <c r="A15" s="30"/>
      <c r="B15" s="3">
        <v>30</v>
      </c>
      <c r="C15">
        <f>'P1'!D18</f>
        <v>37.11</v>
      </c>
      <c r="D15">
        <f>'P2'!D18</f>
        <v>37.159999999999997</v>
      </c>
      <c r="E15">
        <f>'P3'!D18</f>
        <v>37.9</v>
      </c>
      <c r="F15">
        <v>37.799999999999997</v>
      </c>
      <c r="G15">
        <f>'P5'!D18</f>
        <v>37.5</v>
      </c>
      <c r="H15">
        <f>'P6'!D18</f>
        <v>37.81</v>
      </c>
      <c r="I15">
        <f>'P7'!D18</f>
        <v>37.770000000000003</v>
      </c>
      <c r="J15">
        <f>'P8'!D18</f>
        <v>37.880000000000003</v>
      </c>
      <c r="K15">
        <f>'P9'!D18</f>
        <v>37.69</v>
      </c>
      <c r="L15">
        <f>'P10'!D18</f>
        <v>37.799999999999997</v>
      </c>
      <c r="M15">
        <f t="shared" si="1"/>
        <v>37.641999999999996</v>
      </c>
      <c r="N15">
        <f t="shared" si="0"/>
        <v>0.28974318130218624</v>
      </c>
    </row>
    <row r="17" spans="1:14" ht="16" x14ac:dyDescent="0.2">
      <c r="A17" t="s">
        <v>104</v>
      </c>
      <c r="B17" s="4" t="s">
        <v>18</v>
      </c>
      <c r="C17" s="12" t="s">
        <v>53</v>
      </c>
      <c r="D17" s="12" t="s">
        <v>54</v>
      </c>
      <c r="E17" s="12" t="s">
        <v>55</v>
      </c>
      <c r="F17" s="12" t="s">
        <v>62</v>
      </c>
      <c r="G17" s="12" t="s">
        <v>57</v>
      </c>
      <c r="H17" s="12" t="s">
        <v>58</v>
      </c>
      <c r="I17" s="12" t="s">
        <v>59</v>
      </c>
      <c r="J17" s="12" t="s">
        <v>60</v>
      </c>
      <c r="K17" s="12" t="s">
        <v>61</v>
      </c>
      <c r="L17" s="12" t="s">
        <v>62</v>
      </c>
      <c r="M17" s="13" t="s">
        <v>63</v>
      </c>
      <c r="N17" s="13" t="s">
        <v>64</v>
      </c>
    </row>
    <row r="18" spans="1:14" ht="16" x14ac:dyDescent="0.2">
      <c r="B18" s="4">
        <v>0</v>
      </c>
      <c r="C18">
        <f>'P1'!D26</f>
        <v>36.65</v>
      </c>
      <c r="D18">
        <f>'P2'!D26</f>
        <v>36.86</v>
      </c>
      <c r="E18">
        <f>'P3'!D26</f>
        <v>37.46</v>
      </c>
      <c r="F18">
        <v>37.18</v>
      </c>
      <c r="G18">
        <f>'P5'!D26</f>
        <v>36.700000000000003</v>
      </c>
      <c r="H18">
        <f>'P6'!D26</f>
        <v>37.630000000000003</v>
      </c>
      <c r="I18">
        <f>'P7'!D26</f>
        <v>37.409999999999997</v>
      </c>
      <c r="J18">
        <f>'P8'!D26</f>
        <v>37.36</v>
      </c>
      <c r="K18">
        <f>'P9'!D26</f>
        <v>37.33</v>
      </c>
      <c r="L18">
        <f>'P10'!D26</f>
        <v>37.18</v>
      </c>
      <c r="M18">
        <f>AVERAGE(C18:L18)</f>
        <v>37.176000000000002</v>
      </c>
      <c r="N18">
        <f>STDEV(C18:L18)</f>
        <v>0.3337064578338273</v>
      </c>
    </row>
    <row r="19" spans="1:14" x14ac:dyDescent="0.2">
      <c r="A19" s="30" t="s">
        <v>32</v>
      </c>
      <c r="B19" s="3">
        <v>5</v>
      </c>
      <c r="C19">
        <f>'P1'!D27</f>
        <v>36.619999999999997</v>
      </c>
      <c r="D19">
        <f>'P2'!D27</f>
        <v>36.69</v>
      </c>
      <c r="E19">
        <f>'P3'!D27</f>
        <v>37.479999999999997</v>
      </c>
      <c r="F19">
        <v>37.11</v>
      </c>
      <c r="G19">
        <f>'P5'!D27</f>
        <v>36.71</v>
      </c>
      <c r="H19">
        <f>'P6'!D27</f>
        <v>37.619999999999997</v>
      </c>
      <c r="I19">
        <f>'P7'!D27</f>
        <v>37.51</v>
      </c>
      <c r="J19">
        <f>'P8'!D27</f>
        <v>37.340000000000003</v>
      </c>
      <c r="K19">
        <f>'P9'!D27</f>
        <v>37.36</v>
      </c>
      <c r="L19">
        <f>'P10'!D27</f>
        <v>37.11</v>
      </c>
      <c r="M19">
        <f>AVERAGE(C19:L19)</f>
        <v>37.155000000000008</v>
      </c>
      <c r="N19">
        <f>STDEV(C19:L19)</f>
        <v>0.36948161884817304</v>
      </c>
    </row>
    <row r="20" spans="1:14" x14ac:dyDescent="0.2">
      <c r="A20" s="30"/>
      <c r="B20" s="3">
        <v>10</v>
      </c>
      <c r="C20">
        <f>'P1'!D28</f>
        <v>36.619999999999997</v>
      </c>
      <c r="D20">
        <f>'P2'!D28</f>
        <v>36.64</v>
      </c>
      <c r="E20">
        <f>'P3'!D28</f>
        <v>37.46</v>
      </c>
      <c r="F20">
        <v>37.049999999999997</v>
      </c>
      <c r="G20">
        <f>'P5'!D28</f>
        <v>36.76</v>
      </c>
      <c r="H20">
        <f>'P6'!D28</f>
        <v>37.56</v>
      </c>
      <c r="I20">
        <f>'P7'!D28</f>
        <v>37.49</v>
      </c>
      <c r="J20">
        <f>'P8'!D28</f>
        <v>37.31</v>
      </c>
      <c r="K20">
        <f>'P9'!D28</f>
        <v>37.35</v>
      </c>
      <c r="L20">
        <f>'P10'!D28</f>
        <v>37.049999999999997</v>
      </c>
      <c r="M20">
        <f t="shared" ref="M20:M31" si="2">AVERAGE(C20:L20)</f>
        <v>37.129000000000005</v>
      </c>
      <c r="N20">
        <f t="shared" ref="N20:N31" si="3">STDEV(C20:L20)</f>
        <v>0.35809526975683903</v>
      </c>
    </row>
    <row r="21" spans="1:14" x14ac:dyDescent="0.2">
      <c r="A21" s="30"/>
      <c r="B21" s="3">
        <v>15</v>
      </c>
      <c r="C21">
        <f>'P1'!D29</f>
        <v>36.6</v>
      </c>
      <c r="D21">
        <f>'P2'!D29</f>
        <v>36.5</v>
      </c>
      <c r="E21">
        <f>'P3'!D29</f>
        <v>37.46</v>
      </c>
      <c r="F21">
        <v>36.99</v>
      </c>
      <c r="G21">
        <f>'P5'!D29</f>
        <v>36.74</v>
      </c>
      <c r="H21">
        <f>'P6'!D29</f>
        <v>37.479999999999997</v>
      </c>
      <c r="I21">
        <f>'P7'!D29</f>
        <v>37.43</v>
      </c>
      <c r="J21">
        <f>'P8'!D29</f>
        <v>37.29</v>
      </c>
      <c r="K21">
        <f>'P9'!D29</f>
        <v>37.35</v>
      </c>
      <c r="L21">
        <f>'P10'!D29</f>
        <v>36.99</v>
      </c>
      <c r="M21">
        <f t="shared" si="2"/>
        <v>37.083000000000006</v>
      </c>
      <c r="N21">
        <f t="shared" si="3"/>
        <v>0.37154482307731723</v>
      </c>
    </row>
    <row r="22" spans="1:14" x14ac:dyDescent="0.2">
      <c r="A22" s="30"/>
      <c r="B22" s="3">
        <v>20</v>
      </c>
      <c r="C22">
        <f>'P1'!D30</f>
        <v>36.6</v>
      </c>
      <c r="D22">
        <f>'P2'!D30</f>
        <v>36.42</v>
      </c>
      <c r="E22">
        <f>'P3'!D30</f>
        <v>37.44</v>
      </c>
      <c r="F22">
        <v>36.950000000000003</v>
      </c>
      <c r="G22">
        <f>'P5'!D30</f>
        <v>36.74</v>
      </c>
      <c r="H22">
        <f>'P6'!D30</f>
        <v>37.4</v>
      </c>
      <c r="I22">
        <f>'P7'!D30</f>
        <v>37.380000000000003</v>
      </c>
      <c r="J22">
        <f>'P8'!D30</f>
        <v>37.19</v>
      </c>
      <c r="K22">
        <f>'P9'!D30</f>
        <v>37.33</v>
      </c>
      <c r="L22">
        <f>'P10'!D30</f>
        <v>36.950000000000003</v>
      </c>
      <c r="M22">
        <f t="shared" si="2"/>
        <v>37.040000000000006</v>
      </c>
      <c r="N22">
        <f t="shared" si="3"/>
        <v>0.36453928305312716</v>
      </c>
    </row>
    <row r="23" spans="1:14" x14ac:dyDescent="0.2">
      <c r="A23" s="30"/>
      <c r="B23" s="3">
        <v>25</v>
      </c>
      <c r="C23">
        <f>'P1'!D31</f>
        <v>36.590000000000003</v>
      </c>
      <c r="D23">
        <f>'P2'!D31</f>
        <v>36.32</v>
      </c>
      <c r="E23">
        <f>'P3'!D31</f>
        <v>37.4</v>
      </c>
      <c r="F23">
        <v>36.89</v>
      </c>
      <c r="G23">
        <f>'P5'!D31</f>
        <v>36.67</v>
      </c>
      <c r="H23">
        <f>'P6'!D31</f>
        <v>37.32</v>
      </c>
      <c r="I23">
        <f>'P7'!D31</f>
        <v>37.32</v>
      </c>
      <c r="J23">
        <f>'P8'!D31</f>
        <v>37.14</v>
      </c>
      <c r="K23">
        <f>'P9'!D31</f>
        <v>37.32</v>
      </c>
      <c r="L23">
        <f>'P10'!D31</f>
        <v>36.89</v>
      </c>
      <c r="M23">
        <f t="shared" si="2"/>
        <v>36.985999999999997</v>
      </c>
      <c r="N23">
        <f t="shared" si="3"/>
        <v>0.37244537257906024</v>
      </c>
    </row>
    <row r="24" spans="1:14" x14ac:dyDescent="0.2">
      <c r="A24" s="30"/>
      <c r="B24" s="3">
        <v>30</v>
      </c>
      <c r="C24">
        <f>'P1'!D32</f>
        <v>36.57</v>
      </c>
      <c r="D24">
        <f>'P2'!D32</f>
        <v>36.229999999999997</v>
      </c>
      <c r="E24">
        <f>'P3'!D32</f>
        <v>37.340000000000003</v>
      </c>
      <c r="F24">
        <v>36.79</v>
      </c>
      <c r="G24">
        <f>'P5'!D32</f>
        <v>36.67</v>
      </c>
      <c r="H24">
        <f>'P6'!D32</f>
        <v>37.1</v>
      </c>
      <c r="I24">
        <f>'P7'!D32</f>
        <v>37.119999999999997</v>
      </c>
      <c r="J24">
        <f>'P8'!D32</f>
        <v>37.049999999999997</v>
      </c>
      <c r="K24">
        <f>'P9'!D32</f>
        <v>37.299999999999997</v>
      </c>
      <c r="L24">
        <f>'P10'!D32</f>
        <v>36.79</v>
      </c>
      <c r="M24">
        <f t="shared" si="2"/>
        <v>36.896000000000001</v>
      </c>
      <c r="N24">
        <f t="shared" si="3"/>
        <v>0.34948215659426457</v>
      </c>
    </row>
    <row r="25" spans="1:14" x14ac:dyDescent="0.2">
      <c r="A25" s="3" t="s">
        <v>65</v>
      </c>
      <c r="B25" s="3"/>
      <c r="C25">
        <f>'P1'!D33</f>
        <v>36.51</v>
      </c>
      <c r="D25">
        <f>'P2'!D33</f>
        <v>36.19</v>
      </c>
      <c r="E25">
        <f>'P3'!D33</f>
        <v>37.17</v>
      </c>
      <c r="F25">
        <v>36.82</v>
      </c>
      <c r="G25">
        <f>'P5'!D33</f>
        <v>36.619999999999997</v>
      </c>
      <c r="H25">
        <f>'P6'!D33</f>
        <v>37.1</v>
      </c>
      <c r="I25">
        <f>'P7'!D33</f>
        <v>36.799999999999997</v>
      </c>
      <c r="J25">
        <f>'P8'!D33</f>
        <v>36.79</v>
      </c>
      <c r="K25">
        <f>'P9'!D33</f>
        <v>37.15</v>
      </c>
      <c r="L25">
        <f>'P10'!D33</f>
        <v>36.82</v>
      </c>
      <c r="M25">
        <f t="shared" si="2"/>
        <v>36.796999999999997</v>
      </c>
      <c r="N25">
        <f t="shared" si="3"/>
        <v>0.3052885702267803</v>
      </c>
    </row>
    <row r="26" spans="1:14" x14ac:dyDescent="0.2">
      <c r="A26" s="30" t="s">
        <v>34</v>
      </c>
      <c r="B26" s="3">
        <v>5</v>
      </c>
      <c r="C26">
        <f>'P1'!D34</f>
        <v>36.51</v>
      </c>
      <c r="D26">
        <f>'P2'!D34</f>
        <v>36.130000000000003</v>
      </c>
      <c r="E26">
        <f>'P3'!D34</f>
        <v>37.08</v>
      </c>
      <c r="F26">
        <v>36.700000000000003</v>
      </c>
      <c r="G26">
        <f>'P5'!D34</f>
        <v>36.71</v>
      </c>
      <c r="H26">
        <f>'P6'!D34</f>
        <v>37.020000000000003</v>
      </c>
      <c r="I26">
        <f>'P7'!D34</f>
        <v>36.76</v>
      </c>
      <c r="J26">
        <f>'P8'!D34</f>
        <v>36.65</v>
      </c>
      <c r="K26">
        <f>'P9'!D34</f>
        <v>37.15</v>
      </c>
      <c r="L26">
        <f>'P10'!D34</f>
        <v>36.700000000000003</v>
      </c>
      <c r="M26">
        <f t="shared" si="2"/>
        <v>36.741</v>
      </c>
      <c r="N26">
        <f t="shared" si="3"/>
        <v>0.2980846263134751</v>
      </c>
    </row>
    <row r="27" spans="1:14" x14ac:dyDescent="0.2">
      <c r="A27" s="30"/>
      <c r="B27" s="3">
        <v>10</v>
      </c>
      <c r="C27">
        <f>'P1'!D35</f>
        <v>36.53</v>
      </c>
      <c r="D27">
        <f>'P2'!D35</f>
        <v>36.22</v>
      </c>
      <c r="E27">
        <f>'P3'!D35</f>
        <v>37.11</v>
      </c>
      <c r="F27">
        <v>36.770000000000003</v>
      </c>
      <c r="G27">
        <f>'P5'!D35</f>
        <v>36.799999999999997</v>
      </c>
      <c r="H27">
        <f>'P6'!D35</f>
        <v>37.04</v>
      </c>
      <c r="I27">
        <f>'P7'!D35</f>
        <v>36.799999999999997</v>
      </c>
      <c r="J27">
        <f>'P8'!D35</f>
        <v>36.69</v>
      </c>
      <c r="K27">
        <f>'P9'!D35</f>
        <v>37.159999999999997</v>
      </c>
      <c r="L27">
        <f>'P10'!D35</f>
        <v>36.770000000000003</v>
      </c>
      <c r="M27">
        <f t="shared" si="2"/>
        <v>36.789000000000001</v>
      </c>
      <c r="N27">
        <f t="shared" si="3"/>
        <v>0.27993848530624599</v>
      </c>
    </row>
    <row r="28" spans="1:14" x14ac:dyDescent="0.2">
      <c r="A28" s="30"/>
      <c r="B28" s="3">
        <v>15</v>
      </c>
      <c r="C28">
        <f>'P1'!D36</f>
        <v>36.6</v>
      </c>
      <c r="D28">
        <f>'P2'!D36</f>
        <v>36.380000000000003</v>
      </c>
      <c r="E28">
        <f>'P3'!D36</f>
        <v>37.26</v>
      </c>
      <c r="F28">
        <v>36.92</v>
      </c>
      <c r="G28">
        <f>'P5'!D36</f>
        <v>36.93</v>
      </c>
      <c r="H28">
        <f>'P6'!D36</f>
        <v>37.159999999999997</v>
      </c>
      <c r="I28">
        <f>'P7'!D36</f>
        <v>36.94</v>
      </c>
      <c r="J28">
        <f>'P8'!D36</f>
        <v>36.79</v>
      </c>
      <c r="K28">
        <f>'P9'!D36</f>
        <v>37.200000000000003</v>
      </c>
      <c r="L28">
        <f>'P10'!D36</f>
        <v>36.92</v>
      </c>
      <c r="M28">
        <f t="shared" si="2"/>
        <v>36.910000000000011</v>
      </c>
      <c r="N28">
        <f t="shared" si="3"/>
        <v>0.27121127475743889</v>
      </c>
    </row>
    <row r="29" spans="1:14" x14ac:dyDescent="0.2">
      <c r="A29" s="30"/>
      <c r="B29" s="3">
        <v>20</v>
      </c>
      <c r="C29">
        <f>'P1'!D37</f>
        <v>36.69</v>
      </c>
      <c r="D29">
        <f>'P2'!D37</f>
        <v>36.590000000000003</v>
      </c>
      <c r="E29">
        <f>'P3'!D37</f>
        <v>37.380000000000003</v>
      </c>
      <c r="F29">
        <v>37.03</v>
      </c>
      <c r="G29">
        <f>'P5'!D37</f>
        <v>37.07</v>
      </c>
      <c r="H29">
        <f>'P6'!D37</f>
        <v>37.29</v>
      </c>
      <c r="I29">
        <f>'P7'!D37</f>
        <v>37.1</v>
      </c>
      <c r="J29">
        <f>'P8'!D37</f>
        <v>36.94</v>
      </c>
      <c r="K29">
        <f>'P9'!D37</f>
        <v>37.25</v>
      </c>
      <c r="L29">
        <f>'P10'!D37</f>
        <v>37.03</v>
      </c>
      <c r="M29">
        <f t="shared" si="2"/>
        <v>37.036999999999999</v>
      </c>
      <c r="N29">
        <f t="shared" si="3"/>
        <v>0.24984661961558213</v>
      </c>
    </row>
    <row r="30" spans="1:14" x14ac:dyDescent="0.2">
      <c r="A30" s="30"/>
      <c r="B30" s="3">
        <v>25</v>
      </c>
      <c r="C30">
        <f>'P1'!D38</f>
        <v>36.799999999999997</v>
      </c>
      <c r="D30">
        <f>'P2'!D38</f>
        <v>36.78</v>
      </c>
      <c r="E30">
        <f>'P3'!D38</f>
        <v>37.54</v>
      </c>
      <c r="F30">
        <v>37.159999999999997</v>
      </c>
      <c r="G30">
        <f>'P5'!D38</f>
        <v>37.25</v>
      </c>
      <c r="H30">
        <f>'P6'!D38</f>
        <v>37.39</v>
      </c>
      <c r="I30">
        <f>'P7'!D38</f>
        <v>37.28</v>
      </c>
      <c r="J30">
        <f>'P8'!D38</f>
        <v>37.08</v>
      </c>
      <c r="K30">
        <f>'P9'!D38</f>
        <v>37.33</v>
      </c>
      <c r="L30">
        <f>'P10'!D38</f>
        <v>37.159999999999997</v>
      </c>
      <c r="M30">
        <f t="shared" si="2"/>
        <v>37.177</v>
      </c>
      <c r="N30">
        <f t="shared" si="3"/>
        <v>0.24180111202758744</v>
      </c>
    </row>
    <row r="31" spans="1:14" x14ac:dyDescent="0.2">
      <c r="A31" s="30"/>
      <c r="B31" s="3">
        <v>30</v>
      </c>
      <c r="C31">
        <f>'P1'!D39</f>
        <v>36.909999999999997</v>
      </c>
      <c r="D31">
        <f>'P2'!D39</f>
        <v>36.96</v>
      </c>
      <c r="E31">
        <f>'P3'!D39</f>
        <v>37.68</v>
      </c>
      <c r="F31">
        <v>37.28</v>
      </c>
      <c r="G31">
        <f>'P5'!D39</f>
        <v>37.36</v>
      </c>
      <c r="H31">
        <f>'P6'!D39</f>
        <v>37.44</v>
      </c>
      <c r="I31">
        <f>'P7'!D39</f>
        <v>37.44</v>
      </c>
      <c r="J31">
        <f>'P8'!D39</f>
        <v>37.22</v>
      </c>
      <c r="K31">
        <f>'P9'!D39</f>
        <v>37.380000000000003</v>
      </c>
      <c r="L31">
        <f>'P10'!D39</f>
        <v>37.28</v>
      </c>
      <c r="M31">
        <f t="shared" si="2"/>
        <v>37.294999999999995</v>
      </c>
      <c r="N31">
        <f t="shared" si="3"/>
        <v>0.22809598369497411</v>
      </c>
    </row>
    <row r="33" spans="1:14" ht="16" x14ac:dyDescent="0.2">
      <c r="A33" t="s">
        <v>103</v>
      </c>
      <c r="B33" s="4" t="s">
        <v>18</v>
      </c>
      <c r="C33" s="12" t="s">
        <v>53</v>
      </c>
      <c r="D33" s="12" t="s">
        <v>54</v>
      </c>
      <c r="E33" s="12" t="s">
        <v>55</v>
      </c>
      <c r="F33" s="12" t="s">
        <v>62</v>
      </c>
      <c r="G33" s="12" t="s">
        <v>57</v>
      </c>
      <c r="H33" s="12" t="s">
        <v>58</v>
      </c>
      <c r="I33" s="12" t="s">
        <v>59</v>
      </c>
      <c r="J33" s="12" t="s">
        <v>60</v>
      </c>
      <c r="K33" s="12" t="s">
        <v>61</v>
      </c>
      <c r="L33" s="12" t="s">
        <v>62</v>
      </c>
      <c r="M33" s="13" t="s">
        <v>63</v>
      </c>
      <c r="N33" s="13" t="s">
        <v>64</v>
      </c>
    </row>
    <row r="34" spans="1:14" ht="16" x14ac:dyDescent="0.2">
      <c r="A34" t="s">
        <v>31</v>
      </c>
      <c r="B34" s="4">
        <v>0</v>
      </c>
      <c r="C34">
        <f>'P1'!D47</f>
        <v>36.35</v>
      </c>
      <c r="D34">
        <f>'P2'!D47</f>
        <v>36.799999999999997</v>
      </c>
      <c r="E34">
        <f>'P3'!D47</f>
        <v>36.950000000000003</v>
      </c>
      <c r="F34">
        <v>37.229999999999997</v>
      </c>
      <c r="G34">
        <f>'P5'!D47</f>
        <v>36.880000000000003</v>
      </c>
      <c r="H34">
        <f>'P6'!D47</f>
        <v>36.9</v>
      </c>
      <c r="I34">
        <f>'P7'!D47</f>
        <v>37.01</v>
      </c>
      <c r="J34">
        <f>'P8'!D47</f>
        <v>37.4</v>
      </c>
      <c r="K34">
        <f>'P9'!D47</f>
        <v>37.200000000000003</v>
      </c>
      <c r="L34">
        <f>'P10'!D47</f>
        <v>37.229999999999997</v>
      </c>
      <c r="M34">
        <f>AVERAGE(C34:L34)</f>
        <v>36.994999999999997</v>
      </c>
      <c r="N34">
        <f>STDEV(C34:L34)</f>
        <v>0.29721858772440263</v>
      </c>
    </row>
    <row r="35" spans="1:14" x14ac:dyDescent="0.2">
      <c r="A35" s="30" t="s">
        <v>32</v>
      </c>
      <c r="B35" s="3">
        <v>5</v>
      </c>
      <c r="C35">
        <f>'P1'!D48</f>
        <v>36.340000000000003</v>
      </c>
      <c r="D35">
        <f>'P2'!D48</f>
        <v>36.82</v>
      </c>
      <c r="E35">
        <f>'P3'!D48</f>
        <v>36.92</v>
      </c>
      <c r="F35">
        <v>37.159999999999997</v>
      </c>
      <c r="G35">
        <f>'P5'!D48</f>
        <v>36.92</v>
      </c>
      <c r="H35">
        <f>'P6'!D48</f>
        <v>36.880000000000003</v>
      </c>
      <c r="I35">
        <f>'P7'!D48</f>
        <v>37.119999999999997</v>
      </c>
      <c r="J35">
        <f>'P8'!D48</f>
        <v>37.409999999999997</v>
      </c>
      <c r="K35">
        <f>'P9'!D48</f>
        <v>37.21</v>
      </c>
      <c r="L35">
        <f>'P10'!D48</f>
        <v>37.159999999999997</v>
      </c>
      <c r="M35">
        <f>AVERAGE(C35:L35)</f>
        <v>36.994000000000007</v>
      </c>
      <c r="N35">
        <f>STDEV(C35:L35)</f>
        <v>0.29299981039053197</v>
      </c>
    </row>
    <row r="36" spans="1:14" x14ac:dyDescent="0.2">
      <c r="A36" s="30"/>
      <c r="B36" s="3">
        <v>10</v>
      </c>
      <c r="C36">
        <f>'P1'!D49</f>
        <v>36.35</v>
      </c>
      <c r="D36">
        <f>'P2'!D49</f>
        <v>36.799999999999997</v>
      </c>
      <c r="E36">
        <f>'P3'!D49</f>
        <v>36.92</v>
      </c>
      <c r="F36">
        <v>37.11</v>
      </c>
      <c r="G36">
        <f>'P5'!D49</f>
        <v>36.92</v>
      </c>
      <c r="H36">
        <f>'P6'!D49</f>
        <v>36.86</v>
      </c>
      <c r="I36">
        <f>'P7'!D49</f>
        <v>37.08</v>
      </c>
      <c r="J36">
        <f>'P8'!D49</f>
        <v>37.380000000000003</v>
      </c>
      <c r="K36">
        <f>'P9'!D49</f>
        <v>37.22</v>
      </c>
      <c r="L36">
        <f>'P10'!D49</f>
        <v>37.11</v>
      </c>
      <c r="M36">
        <f t="shared" ref="M36:M47" si="4">AVERAGE(C36:L36)</f>
        <v>36.975000000000001</v>
      </c>
      <c r="N36">
        <f t="shared" ref="N36:N47" si="5">STDEV(C36:L36)</f>
        <v>0.28127685057015739</v>
      </c>
    </row>
    <row r="37" spans="1:14" x14ac:dyDescent="0.2">
      <c r="A37" s="30"/>
      <c r="B37" s="3">
        <v>15</v>
      </c>
      <c r="C37">
        <f>'P1'!D50</f>
        <v>36.340000000000003</v>
      </c>
      <c r="D37">
        <f>'P2'!D50</f>
        <v>36.79</v>
      </c>
      <c r="E37">
        <f>'P3'!D50</f>
        <v>36.94</v>
      </c>
      <c r="F37">
        <v>37.1</v>
      </c>
      <c r="G37">
        <f>'P5'!D50</f>
        <v>36.93</v>
      </c>
      <c r="H37">
        <f>'P6'!D50</f>
        <v>36.880000000000003</v>
      </c>
      <c r="I37">
        <f>'P7'!D50</f>
        <v>37.04</v>
      </c>
      <c r="J37">
        <f>'P8'!D50</f>
        <v>37.42</v>
      </c>
      <c r="K37">
        <f>'P9'!D50</f>
        <v>37.22</v>
      </c>
      <c r="L37">
        <f>'P10'!D50</f>
        <v>37.1</v>
      </c>
      <c r="M37">
        <f t="shared" si="4"/>
        <v>36.975999999999999</v>
      </c>
      <c r="N37">
        <f t="shared" si="5"/>
        <v>0.28737122719963099</v>
      </c>
    </row>
    <row r="38" spans="1:14" x14ac:dyDescent="0.2">
      <c r="A38" s="30"/>
      <c r="B38" s="3">
        <v>20</v>
      </c>
      <c r="C38">
        <f>'P1'!D51</f>
        <v>36.369999999999997</v>
      </c>
      <c r="D38">
        <f>'P2'!D51</f>
        <v>36.78</v>
      </c>
      <c r="E38">
        <f>'P3'!D51</f>
        <v>36.96</v>
      </c>
      <c r="F38">
        <v>37.08</v>
      </c>
      <c r="G38">
        <f>'P5'!D51</f>
        <v>36.909999999999997</v>
      </c>
      <c r="H38">
        <f>'P6'!D51</f>
        <v>36.89</v>
      </c>
      <c r="I38">
        <f>'P7'!D51</f>
        <v>37</v>
      </c>
      <c r="J38">
        <f>'P8'!D51</f>
        <v>37.43</v>
      </c>
      <c r="K38">
        <f>'P9'!D51</f>
        <v>37.24</v>
      </c>
      <c r="L38">
        <f>'P10'!D51</f>
        <v>37.08</v>
      </c>
      <c r="M38">
        <f t="shared" si="4"/>
        <v>36.974000000000004</v>
      </c>
      <c r="N38">
        <f t="shared" si="5"/>
        <v>0.28198502718328128</v>
      </c>
    </row>
    <row r="39" spans="1:14" x14ac:dyDescent="0.2">
      <c r="A39" s="30"/>
      <c r="B39" s="3">
        <v>25</v>
      </c>
      <c r="C39">
        <f>'P1'!D52</f>
        <v>36.36</v>
      </c>
      <c r="D39">
        <f>'P2'!D52</f>
        <v>36.79</v>
      </c>
      <c r="E39">
        <f>'P3'!D52</f>
        <v>36.99</v>
      </c>
      <c r="F39">
        <v>37.08</v>
      </c>
      <c r="G39">
        <f>'P5'!D52</f>
        <v>36.92</v>
      </c>
      <c r="H39">
        <f>'P6'!D52</f>
        <v>36.9</v>
      </c>
      <c r="I39">
        <f>'P7'!D52</f>
        <v>37</v>
      </c>
      <c r="J39">
        <f>'P8'!D52</f>
        <v>37.43</v>
      </c>
      <c r="K39">
        <f>'P9'!D52</f>
        <v>37.25</v>
      </c>
      <c r="L39">
        <f>'P10'!D52</f>
        <v>37.08</v>
      </c>
      <c r="M39">
        <f t="shared" si="4"/>
        <v>36.980000000000004</v>
      </c>
      <c r="N39">
        <f t="shared" si="5"/>
        <v>0.28409701003550025</v>
      </c>
    </row>
    <row r="40" spans="1:14" x14ac:dyDescent="0.2">
      <c r="A40" s="30"/>
      <c r="B40" s="3">
        <v>30</v>
      </c>
      <c r="C40">
        <f>'P1'!D53</f>
        <v>36.380000000000003</v>
      </c>
      <c r="D40">
        <f>'P2'!D53</f>
        <v>36.89</v>
      </c>
      <c r="E40">
        <f>'P3'!D53</f>
        <v>37.020000000000003</v>
      </c>
      <c r="F40">
        <v>37.090000000000003</v>
      </c>
      <c r="G40">
        <f>'P5'!D53</f>
        <v>36.94</v>
      </c>
      <c r="H40">
        <f>'P6'!D53</f>
        <v>36.92</v>
      </c>
      <c r="I40">
        <f>'P7'!D53</f>
        <v>37.01</v>
      </c>
      <c r="J40">
        <f>'P8'!D53</f>
        <v>37.43</v>
      </c>
      <c r="K40">
        <f>'P9'!D53</f>
        <v>37.25</v>
      </c>
      <c r="L40">
        <f>'P10'!D53</f>
        <v>37.090000000000003</v>
      </c>
      <c r="M40">
        <f t="shared" si="4"/>
        <v>37.001999999999995</v>
      </c>
      <c r="N40">
        <f t="shared" si="5"/>
        <v>0.2729590933943517</v>
      </c>
    </row>
    <row r="41" spans="1:14" x14ac:dyDescent="0.2">
      <c r="A41" s="6" t="s">
        <v>33</v>
      </c>
      <c r="B41" s="3" t="s">
        <v>65</v>
      </c>
      <c r="C41">
        <f>'P1'!D54</f>
        <v>36.46</v>
      </c>
      <c r="D41">
        <f>'P2'!D54</f>
        <v>36.83</v>
      </c>
      <c r="E41">
        <f>'P3'!D54</f>
        <v>37.090000000000003</v>
      </c>
      <c r="F41">
        <v>37.06</v>
      </c>
      <c r="G41">
        <f>'P5'!D54</f>
        <v>36.979999999999997</v>
      </c>
      <c r="H41">
        <f>'P6'!D54</f>
        <v>36.950000000000003</v>
      </c>
      <c r="I41">
        <f>'P7'!D54</f>
        <v>37.03</v>
      </c>
      <c r="J41">
        <f>'P8'!D54</f>
        <v>37.36</v>
      </c>
      <c r="K41">
        <f>'P9'!D54</f>
        <v>37.270000000000003</v>
      </c>
      <c r="L41">
        <f>'P10'!D54</f>
        <v>37.06</v>
      </c>
      <c r="M41">
        <f t="shared" si="4"/>
        <v>37.009</v>
      </c>
      <c r="N41">
        <f t="shared" si="5"/>
        <v>0.24524137769416793</v>
      </c>
    </row>
    <row r="42" spans="1:14" x14ac:dyDescent="0.2">
      <c r="A42" s="30" t="s">
        <v>34</v>
      </c>
      <c r="B42" s="3">
        <v>5</v>
      </c>
      <c r="C42">
        <f>'P1'!D55</f>
        <v>36.479999999999997</v>
      </c>
      <c r="D42">
        <f>'P2'!D55</f>
        <v>36.880000000000003</v>
      </c>
      <c r="E42">
        <f>'P3'!D55</f>
        <v>37.25</v>
      </c>
      <c r="F42">
        <v>37.14</v>
      </c>
      <c r="G42">
        <f>'P5'!D55</f>
        <v>37.04</v>
      </c>
      <c r="H42">
        <f>'P6'!D55</f>
        <v>37.03</v>
      </c>
      <c r="I42">
        <f>'P7'!D55</f>
        <v>37.08</v>
      </c>
      <c r="J42">
        <f>'P8'!D55</f>
        <v>37.39</v>
      </c>
      <c r="K42">
        <f>'P9'!D55</f>
        <v>37.29</v>
      </c>
      <c r="L42">
        <f>'P10'!D55</f>
        <v>37.14</v>
      </c>
      <c r="M42">
        <f t="shared" si="4"/>
        <v>37.071999999999996</v>
      </c>
      <c r="N42">
        <f t="shared" si="5"/>
        <v>0.25380657552115954</v>
      </c>
    </row>
    <row r="43" spans="1:14" x14ac:dyDescent="0.2">
      <c r="A43" s="30"/>
      <c r="B43" s="3">
        <v>10</v>
      </c>
      <c r="C43">
        <f>'P1'!D56</f>
        <v>36.53</v>
      </c>
      <c r="D43">
        <f>'P2'!D56</f>
        <v>36.9</v>
      </c>
      <c r="E43">
        <f>'P3'!D56</f>
        <v>37.4</v>
      </c>
      <c r="F43">
        <v>37.21</v>
      </c>
      <c r="G43">
        <f>'P5'!D56</f>
        <v>37.130000000000003</v>
      </c>
      <c r="H43">
        <f>'P6'!D56</f>
        <v>37.15</v>
      </c>
      <c r="I43">
        <f>'P7'!D56</f>
        <v>37.159999999999997</v>
      </c>
      <c r="J43">
        <f>'P8'!D56</f>
        <v>37.46</v>
      </c>
      <c r="K43">
        <f>'P9'!D56</f>
        <v>37.31</v>
      </c>
      <c r="L43">
        <f>'P10'!D56</f>
        <v>37.21</v>
      </c>
      <c r="M43">
        <f t="shared" si="4"/>
        <v>37.146000000000001</v>
      </c>
      <c r="N43">
        <f t="shared" si="5"/>
        <v>0.26638318265235883</v>
      </c>
    </row>
    <row r="44" spans="1:14" x14ac:dyDescent="0.2">
      <c r="A44" s="30"/>
      <c r="B44" s="3">
        <v>15</v>
      </c>
      <c r="C44">
        <f>'P1'!D57</f>
        <v>36.630000000000003</v>
      </c>
      <c r="D44">
        <f>'P2'!D57</f>
        <v>37</v>
      </c>
      <c r="E44">
        <f>'P3'!D57</f>
        <v>37.590000000000003</v>
      </c>
      <c r="F44">
        <v>37.31</v>
      </c>
      <c r="G44">
        <f>'P5'!D57</f>
        <v>37.270000000000003</v>
      </c>
      <c r="H44">
        <f>'P6'!D57</f>
        <v>37.31</v>
      </c>
      <c r="I44">
        <f>'P7'!D57</f>
        <v>37.28</v>
      </c>
      <c r="J44">
        <f>'P8'!D57</f>
        <v>37.49</v>
      </c>
      <c r="K44">
        <f>'P9'!D57</f>
        <v>37.36</v>
      </c>
      <c r="L44">
        <f>'P10'!D57</f>
        <v>37.31</v>
      </c>
      <c r="M44">
        <f t="shared" si="4"/>
        <v>37.255000000000003</v>
      </c>
      <c r="N44">
        <f t="shared" si="5"/>
        <v>0.26750908603468254</v>
      </c>
    </row>
    <row r="45" spans="1:14" x14ac:dyDescent="0.2">
      <c r="A45" s="30"/>
      <c r="B45" s="3">
        <v>20</v>
      </c>
      <c r="C45">
        <f>'P1'!D58</f>
        <v>36.76</v>
      </c>
      <c r="D45">
        <f>'P2'!D58</f>
        <v>37.090000000000003</v>
      </c>
      <c r="E45">
        <f>'P3'!D58</f>
        <v>37.729999999999997</v>
      </c>
      <c r="F45">
        <v>37.450000000000003</v>
      </c>
      <c r="G45">
        <f>'P5'!D58</f>
        <v>37.36</v>
      </c>
      <c r="H45">
        <f>'P6'!D58</f>
        <v>37.46</v>
      </c>
      <c r="I45">
        <f>'P7'!D58</f>
        <v>37.43</v>
      </c>
      <c r="J45">
        <f>'P8'!D58</f>
        <v>37.58</v>
      </c>
      <c r="K45">
        <f>'P9'!D58</f>
        <v>37.409999999999997</v>
      </c>
      <c r="L45">
        <f>'P10'!D58</f>
        <v>37.450000000000003</v>
      </c>
      <c r="M45">
        <f t="shared" si="4"/>
        <v>37.372</v>
      </c>
      <c r="N45">
        <f t="shared" si="5"/>
        <v>0.26881633548246664</v>
      </c>
    </row>
    <row r="46" spans="1:14" x14ac:dyDescent="0.2">
      <c r="A46" s="30"/>
      <c r="B46" s="3">
        <v>25</v>
      </c>
      <c r="C46">
        <f>'P1'!D59</f>
        <v>36.93</v>
      </c>
      <c r="D46">
        <f>'P2'!D59</f>
        <v>37.22</v>
      </c>
      <c r="E46">
        <f>'P3'!D59</f>
        <v>37.869999999999997</v>
      </c>
      <c r="F46">
        <v>37.549999999999997</v>
      </c>
      <c r="G46">
        <f>'P5'!D59</f>
        <v>37.5</v>
      </c>
      <c r="H46">
        <f>'P6'!D59</f>
        <v>37.67</v>
      </c>
      <c r="I46">
        <f>'P7'!D59</f>
        <v>37.58</v>
      </c>
      <c r="J46">
        <f>'P8'!D59</f>
        <v>37.72</v>
      </c>
      <c r="K46">
        <f>'P9'!D59</f>
        <v>37.47</v>
      </c>
      <c r="L46">
        <f>'P10'!D59</f>
        <v>37.549999999999997</v>
      </c>
      <c r="M46">
        <f t="shared" si="4"/>
        <v>37.506</v>
      </c>
      <c r="N46">
        <f t="shared" si="5"/>
        <v>0.26445751601680295</v>
      </c>
    </row>
    <row r="47" spans="1:14" x14ac:dyDescent="0.2">
      <c r="A47" s="30"/>
      <c r="B47" s="3">
        <v>30</v>
      </c>
      <c r="C47">
        <f>'P1'!D60</f>
        <v>37.01</v>
      </c>
      <c r="D47">
        <f>'P2'!D60</f>
        <v>37.33</v>
      </c>
      <c r="E47">
        <f>'P3'!D60</f>
        <v>38.03</v>
      </c>
      <c r="F47">
        <v>37.69</v>
      </c>
      <c r="G47">
        <f>'P5'!D60</f>
        <v>37.590000000000003</v>
      </c>
      <c r="H47">
        <f>'P6'!D60</f>
        <v>37.81</v>
      </c>
      <c r="I47">
        <f>'P7'!D60</f>
        <v>37.700000000000003</v>
      </c>
      <c r="J47">
        <f>'P8'!D60</f>
        <v>37.79</v>
      </c>
      <c r="K47">
        <f>'P9'!D60</f>
        <v>37.51</v>
      </c>
      <c r="L47">
        <f>'P10'!D60</f>
        <v>37.69</v>
      </c>
      <c r="M47">
        <f t="shared" si="4"/>
        <v>37.615000000000002</v>
      </c>
      <c r="N47">
        <f t="shared" si="5"/>
        <v>0.28249877089211572</v>
      </c>
    </row>
  </sheetData>
  <mergeCells count="6">
    <mergeCell ref="A42:A47"/>
    <mergeCell ref="A3:A8"/>
    <mergeCell ref="A10:A15"/>
    <mergeCell ref="A19:A24"/>
    <mergeCell ref="A26:A31"/>
    <mergeCell ref="A35:A4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64"/>
  <sheetViews>
    <sheetView topLeftCell="N1" workbookViewId="0">
      <selection activeCell="C20" sqref="C20"/>
    </sheetView>
  </sheetViews>
  <sheetFormatPr baseColWidth="10" defaultColWidth="8.83203125" defaultRowHeight="15" x14ac:dyDescent="0.2"/>
  <cols>
    <col min="1" max="1" width="26.1640625" bestFit="1" customWidth="1"/>
    <col min="2" max="2" width="23.33203125" bestFit="1" customWidth="1"/>
    <col min="3" max="3" width="12" bestFit="1" customWidth="1"/>
    <col min="14" max="14" width="18" bestFit="1" customWidth="1"/>
    <col min="16" max="16" width="18.83203125" bestFit="1" customWidth="1"/>
  </cols>
  <sheetData>
    <row r="1" spans="1:14" ht="16" x14ac:dyDescent="0.2">
      <c r="A1" t="s">
        <v>97</v>
      </c>
      <c r="B1" s="4" t="s">
        <v>18</v>
      </c>
      <c r="C1" s="12" t="s">
        <v>53</v>
      </c>
      <c r="D1" s="12" t="s">
        <v>54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64</v>
      </c>
    </row>
    <row r="2" spans="1:14" ht="16" x14ac:dyDescent="0.2">
      <c r="A2" t="s">
        <v>31</v>
      </c>
      <c r="B2" s="4">
        <v>0</v>
      </c>
      <c r="C2">
        <f>'P1'!D5</f>
        <v>36.630000000000003</v>
      </c>
      <c r="D2">
        <f>'P2'!D5</f>
        <v>36.64</v>
      </c>
      <c r="E2">
        <f>'P3'!D5</f>
        <v>37.1</v>
      </c>
      <c r="F2">
        <f>'P4'!D5</f>
        <v>37.32</v>
      </c>
      <c r="G2">
        <f>'P5'!D5</f>
        <v>36.89</v>
      </c>
      <c r="H2">
        <f>'P6'!D5</f>
        <v>37.200000000000003</v>
      </c>
      <c r="I2">
        <f>'P7'!D5</f>
        <v>37.06</v>
      </c>
      <c r="J2">
        <f>'P8'!D5</f>
        <v>37.590000000000003</v>
      </c>
      <c r="K2">
        <f>'P9'!D5</f>
        <v>37.380000000000003</v>
      </c>
      <c r="L2">
        <f>'P10'!D5</f>
        <v>37.520000000000003</v>
      </c>
      <c r="M2">
        <f>AVERAGE(C2:L2)</f>
        <v>37.132999999999996</v>
      </c>
      <c r="N2">
        <f>STDEV(C2:L2)</f>
        <v>0.33675081456636674</v>
      </c>
    </row>
    <row r="3" spans="1:14" x14ac:dyDescent="0.2">
      <c r="A3" s="30" t="s">
        <v>32</v>
      </c>
      <c r="B3" s="3">
        <v>5</v>
      </c>
      <c r="C3">
        <f>'P1'!D6</f>
        <v>36.69</v>
      </c>
      <c r="D3">
        <f>'P2'!D6</f>
        <v>36.57</v>
      </c>
      <c r="E3">
        <f>'P3'!D6</f>
        <v>37.15</v>
      </c>
      <c r="F3">
        <f>'P4'!D6</f>
        <v>37.35</v>
      </c>
      <c r="G3">
        <f>'P5'!D6</f>
        <v>36.93</v>
      </c>
      <c r="H3">
        <f>'P6'!D6</f>
        <v>37.159999999999997</v>
      </c>
      <c r="I3">
        <f>'P7'!D6</f>
        <v>37.1</v>
      </c>
      <c r="J3">
        <f>'P8'!D6</f>
        <v>37.56</v>
      </c>
      <c r="K3">
        <f>'P9'!D6</f>
        <v>37.43</v>
      </c>
      <c r="L3">
        <f>'P10'!D6</f>
        <v>37.47</v>
      </c>
      <c r="M3">
        <f>AVERAGE(C3:L3)</f>
        <v>37.140999999999998</v>
      </c>
      <c r="N3">
        <f>STDEV(C3:L3)</f>
        <v>0.33117467697072944</v>
      </c>
    </row>
    <row r="4" spans="1:14" x14ac:dyDescent="0.2">
      <c r="A4" s="30"/>
      <c r="B4" s="3">
        <v>10</v>
      </c>
      <c r="C4">
        <f>'P1'!D7</f>
        <v>36.68</v>
      </c>
      <c r="D4">
        <f>'P2'!D7</f>
        <v>36.619999999999997</v>
      </c>
      <c r="E4">
        <f>'P3'!D7</f>
        <v>37.159999999999997</v>
      </c>
      <c r="F4">
        <f>'P4'!D7</f>
        <v>37.33</v>
      </c>
      <c r="G4">
        <f>'P5'!D7</f>
        <v>36.93</v>
      </c>
      <c r="H4">
        <f>'P6'!D7</f>
        <v>37.1</v>
      </c>
      <c r="I4">
        <f>'P7'!D7</f>
        <v>37.130000000000003</v>
      </c>
      <c r="J4">
        <f>'P8'!D7</f>
        <v>37.5</v>
      </c>
      <c r="K4">
        <f>'P9'!D7</f>
        <v>37.43</v>
      </c>
      <c r="L4">
        <f>'P10'!D7</f>
        <v>37.409999999999997</v>
      </c>
      <c r="M4">
        <f>AVERAGE(C4:L4)</f>
        <v>37.128999999999998</v>
      </c>
      <c r="N4">
        <f t="shared" ref="N4:N15" si="0">STDEV(C4:L4)</f>
        <v>0.30726210309766477</v>
      </c>
    </row>
    <row r="5" spans="1:14" x14ac:dyDescent="0.2">
      <c r="A5" s="30"/>
      <c r="B5" s="3">
        <v>15</v>
      </c>
      <c r="C5">
        <f>'P1'!D8</f>
        <v>36.69</v>
      </c>
      <c r="D5">
        <f>'P2'!D8</f>
        <v>36.64</v>
      </c>
      <c r="E5">
        <f>'P3'!D8</f>
        <v>37.19</v>
      </c>
      <c r="F5">
        <f>'P4'!D8</f>
        <v>37.36</v>
      </c>
      <c r="G5">
        <f>'P5'!D8</f>
        <v>36.950000000000003</v>
      </c>
      <c r="H5">
        <f>'P6'!D8</f>
        <v>37.07</v>
      </c>
      <c r="I5">
        <f>'P7'!D8</f>
        <v>37.15</v>
      </c>
      <c r="J5">
        <f>'P8'!D8</f>
        <v>37.46</v>
      </c>
      <c r="K5">
        <f>'P9'!D8</f>
        <v>37.44</v>
      </c>
      <c r="L5">
        <f>'P10'!D8</f>
        <v>37.39</v>
      </c>
      <c r="M5">
        <f>AVERAGE(C5:L5)</f>
        <v>37.133999999999993</v>
      </c>
      <c r="N5">
        <f t="shared" si="0"/>
        <v>0.29796345786391687</v>
      </c>
    </row>
    <row r="6" spans="1:14" x14ac:dyDescent="0.2">
      <c r="A6" s="30"/>
      <c r="B6" s="3">
        <v>20</v>
      </c>
      <c r="C6">
        <f>'P1'!D9</f>
        <v>36.700000000000003</v>
      </c>
      <c r="D6">
        <f>'P2'!D9</f>
        <v>36.68</v>
      </c>
      <c r="E6">
        <f>'P3'!D9</f>
        <v>37.21</v>
      </c>
      <c r="F6">
        <f>'P4'!D9</f>
        <v>37.36</v>
      </c>
      <c r="G6">
        <f>'P5'!D9</f>
        <v>36.93</v>
      </c>
      <c r="H6">
        <f>'P6'!D9</f>
        <v>37.06</v>
      </c>
      <c r="I6">
        <f>'P7'!D9</f>
        <v>37.17</v>
      </c>
      <c r="J6">
        <f>'P8'!D9</f>
        <v>37.4</v>
      </c>
      <c r="K6">
        <f>'P9'!D9</f>
        <v>37.43</v>
      </c>
      <c r="L6">
        <f>'P10'!D9</f>
        <v>37.35</v>
      </c>
      <c r="M6">
        <f t="shared" ref="M6:M15" si="1">AVERAGE(C6:L6)</f>
        <v>37.129000000000005</v>
      </c>
      <c r="N6">
        <f t="shared" si="0"/>
        <v>0.27977967522081798</v>
      </c>
    </row>
    <row r="7" spans="1:14" x14ac:dyDescent="0.2">
      <c r="A7" s="30"/>
      <c r="B7" s="3">
        <v>25</v>
      </c>
      <c r="C7">
        <f>'P1'!D10</f>
        <v>36.700000000000003</v>
      </c>
      <c r="D7">
        <f>'P2'!D10</f>
        <v>36.65</v>
      </c>
      <c r="E7">
        <f>'P3'!D10</f>
        <v>37.24</v>
      </c>
      <c r="F7">
        <f>'P4'!D10</f>
        <v>37.35</v>
      </c>
      <c r="G7">
        <f>'P5'!D10</f>
        <v>36.94</v>
      </c>
      <c r="H7">
        <f>'P6'!D10</f>
        <v>37.04</v>
      </c>
      <c r="I7">
        <f>'P7'!D10</f>
        <v>37.200000000000003</v>
      </c>
      <c r="J7">
        <f>'P8'!D10</f>
        <v>37.43</v>
      </c>
      <c r="K7">
        <f>'P9'!D10</f>
        <v>37.46</v>
      </c>
      <c r="L7">
        <f>'P10'!D10</f>
        <v>37.340000000000003</v>
      </c>
      <c r="M7">
        <f t="shared" si="1"/>
        <v>37.135000000000005</v>
      </c>
      <c r="N7">
        <f t="shared" si="0"/>
        <v>0.29205212624537558</v>
      </c>
    </row>
    <row r="8" spans="1:14" x14ac:dyDescent="0.2">
      <c r="A8" s="30"/>
      <c r="B8" s="3">
        <v>30</v>
      </c>
      <c r="C8">
        <f>'P1'!D11</f>
        <v>36.71</v>
      </c>
      <c r="D8">
        <f>'P2'!D11</f>
        <v>36.65</v>
      </c>
      <c r="E8">
        <f>'P3'!D11</f>
        <v>37.24</v>
      </c>
      <c r="F8">
        <f>'P4'!D11</f>
        <v>37.450000000000003</v>
      </c>
      <c r="G8">
        <f>'P5'!D11</f>
        <v>36.950000000000003</v>
      </c>
      <c r="H8">
        <f>'P6'!D11</f>
        <v>37.07</v>
      </c>
      <c r="I8">
        <f>'P7'!D11</f>
        <v>37.22</v>
      </c>
      <c r="J8">
        <f>'P8'!D11</f>
        <v>37.42</v>
      </c>
      <c r="K8">
        <f>'P9'!D11</f>
        <v>37.47</v>
      </c>
      <c r="L8">
        <f>'P10'!D11</f>
        <v>37.32</v>
      </c>
      <c r="M8">
        <f t="shared" si="1"/>
        <v>37.149999999999991</v>
      </c>
      <c r="N8">
        <f t="shared" si="0"/>
        <v>0.29762019047399652</v>
      </c>
    </row>
    <row r="9" spans="1:14" x14ac:dyDescent="0.2">
      <c r="A9" s="6" t="s">
        <v>33</v>
      </c>
      <c r="B9" s="3" t="s">
        <v>65</v>
      </c>
      <c r="C9">
        <f>'P1'!D12</f>
        <v>36.729999999999997</v>
      </c>
      <c r="D9">
        <f>'P2'!D12</f>
        <v>36.630000000000003</v>
      </c>
      <c r="E9">
        <f>'P3'!D12</f>
        <v>37.28</v>
      </c>
      <c r="F9">
        <f>'P4'!D12</f>
        <v>37.49</v>
      </c>
      <c r="G9">
        <f>'P5'!D12</f>
        <v>36.92</v>
      </c>
      <c r="H9">
        <f>'P6'!D12</f>
        <v>37</v>
      </c>
      <c r="I9">
        <f>'P7'!D12</f>
        <v>37.18</v>
      </c>
      <c r="J9">
        <f>'P8'!D12</f>
        <v>37.4</v>
      </c>
      <c r="K9">
        <f>'P9'!D12</f>
        <v>37.49</v>
      </c>
      <c r="L9">
        <f>'P10'!D12</f>
        <v>37.25</v>
      </c>
      <c r="M9">
        <f t="shared" si="1"/>
        <v>37.137</v>
      </c>
      <c r="N9">
        <f t="shared" si="0"/>
        <v>0.30587034290147658</v>
      </c>
    </row>
    <row r="10" spans="1:14" x14ac:dyDescent="0.2">
      <c r="A10" s="30" t="s">
        <v>34</v>
      </c>
      <c r="B10" s="3">
        <v>5</v>
      </c>
      <c r="C10">
        <f>'P1'!D13</f>
        <v>36.700000000000003</v>
      </c>
      <c r="D10">
        <f>'P2'!D13</f>
        <v>36.659999999999997</v>
      </c>
      <c r="E10">
        <f>'P3'!D13</f>
        <v>37.369999999999997</v>
      </c>
      <c r="F10">
        <f>'P4'!D13</f>
        <v>37.46</v>
      </c>
      <c r="G10">
        <f>'P5'!D13</f>
        <v>36.979999999999997</v>
      </c>
      <c r="H10">
        <f>'P6'!D13</f>
        <v>37.130000000000003</v>
      </c>
      <c r="I10">
        <f>'P7'!D13</f>
        <v>37.36</v>
      </c>
      <c r="J10">
        <f>'P8'!D13</f>
        <v>37.39</v>
      </c>
      <c r="K10">
        <f>'P9'!D13</f>
        <v>37.51</v>
      </c>
      <c r="L10">
        <f>'P10'!D13</f>
        <v>37.299999999999997</v>
      </c>
      <c r="M10">
        <f t="shared" si="1"/>
        <v>37.185999999999993</v>
      </c>
      <c r="N10">
        <f t="shared" si="0"/>
        <v>0.30862418714172229</v>
      </c>
    </row>
    <row r="11" spans="1:14" x14ac:dyDescent="0.2">
      <c r="A11" s="30"/>
      <c r="B11" s="3">
        <v>10</v>
      </c>
      <c r="C11">
        <f>'P1'!D14</f>
        <v>36.770000000000003</v>
      </c>
      <c r="D11">
        <f>'P2'!D14</f>
        <v>36.700000000000003</v>
      </c>
      <c r="E11">
        <f>'P3'!D14</f>
        <v>37.43</v>
      </c>
      <c r="F11">
        <f>'P4'!D14</f>
        <v>37.5</v>
      </c>
      <c r="G11">
        <f>'P5'!D14</f>
        <v>37.07</v>
      </c>
      <c r="H11">
        <f>'P6'!D14</f>
        <v>37.24</v>
      </c>
      <c r="I11">
        <f>'P7'!D14</f>
        <v>37.4</v>
      </c>
      <c r="J11">
        <f>'P8'!D14</f>
        <v>37.44</v>
      </c>
      <c r="K11">
        <f>'P9'!D14</f>
        <v>37.54</v>
      </c>
      <c r="L11">
        <f>'P10'!D14</f>
        <v>37.380000000000003</v>
      </c>
      <c r="M11">
        <f t="shared" si="1"/>
        <v>37.247</v>
      </c>
      <c r="N11">
        <f t="shared" si="0"/>
        <v>0.30181119926205385</v>
      </c>
    </row>
    <row r="12" spans="1:14" x14ac:dyDescent="0.2">
      <c r="A12" s="30"/>
      <c r="B12" s="3">
        <v>15</v>
      </c>
      <c r="C12">
        <f>'P1'!D15</f>
        <v>36.86</v>
      </c>
      <c r="D12">
        <f>'P2'!D15</f>
        <v>36.78</v>
      </c>
      <c r="E12">
        <f>'P3'!D15</f>
        <v>37.54</v>
      </c>
      <c r="F12">
        <f>'P4'!D15</f>
        <v>37.619999999999997</v>
      </c>
      <c r="G12">
        <f>'P5'!D15</f>
        <v>37.19</v>
      </c>
      <c r="H12">
        <f>'P6'!D15</f>
        <v>37.4</v>
      </c>
      <c r="I12">
        <f>'P7'!D15</f>
        <v>37.49</v>
      </c>
      <c r="J12">
        <f>'P8'!D15</f>
        <v>37.54</v>
      </c>
      <c r="K12">
        <f>'P9'!D15</f>
        <v>37.57</v>
      </c>
      <c r="L12">
        <f>'P10'!D15</f>
        <v>37.47</v>
      </c>
      <c r="M12">
        <f t="shared" si="1"/>
        <v>37.346000000000004</v>
      </c>
      <c r="N12">
        <f t="shared" si="0"/>
        <v>0.30192714352969291</v>
      </c>
    </row>
    <row r="13" spans="1:14" x14ac:dyDescent="0.2">
      <c r="A13" s="30"/>
      <c r="B13" s="3">
        <v>20</v>
      </c>
      <c r="C13">
        <f>'P1'!D16</f>
        <v>36.93</v>
      </c>
      <c r="D13">
        <f>'P2'!D16</f>
        <v>36.89</v>
      </c>
      <c r="E13">
        <f>'P3'!D16</f>
        <v>37.65</v>
      </c>
      <c r="F13">
        <f>'P4'!D16</f>
        <v>37.729999999999997</v>
      </c>
      <c r="G13">
        <f>'P5'!D16</f>
        <v>37.28</v>
      </c>
      <c r="H13">
        <f>'P6'!D16</f>
        <v>37.549999999999997</v>
      </c>
      <c r="I13">
        <f>'P7'!D16</f>
        <v>37.590000000000003</v>
      </c>
      <c r="J13">
        <f>'P8'!D16</f>
        <v>37.659999999999997</v>
      </c>
      <c r="K13">
        <f>'P9'!D16</f>
        <v>37.6</v>
      </c>
      <c r="L13">
        <f>'P10'!D16</f>
        <v>37.590000000000003</v>
      </c>
      <c r="M13">
        <f t="shared" si="1"/>
        <v>37.447000000000003</v>
      </c>
      <c r="N13">
        <f t="shared" si="0"/>
        <v>0.30677715400958705</v>
      </c>
    </row>
    <row r="14" spans="1:14" x14ac:dyDescent="0.2">
      <c r="A14" s="30"/>
      <c r="B14" s="3">
        <v>25</v>
      </c>
      <c r="C14">
        <f>'P1'!D17</f>
        <v>37.049999999999997</v>
      </c>
      <c r="D14">
        <f>'P2'!D17</f>
        <v>37.03</v>
      </c>
      <c r="E14">
        <f>'P3'!D17</f>
        <v>37.83</v>
      </c>
      <c r="F14">
        <f>'P4'!D17</f>
        <v>37.880000000000003</v>
      </c>
      <c r="G14">
        <f>'P5'!D17</f>
        <v>37.4</v>
      </c>
      <c r="H14">
        <f>'P6'!D17</f>
        <v>37.71</v>
      </c>
      <c r="I14">
        <f>'P7'!D17</f>
        <v>37.700000000000003</v>
      </c>
      <c r="J14">
        <f>'P8'!D17</f>
        <v>37.78</v>
      </c>
      <c r="K14">
        <f>'P9'!D17</f>
        <v>37.659999999999997</v>
      </c>
      <c r="L14">
        <f>'P10'!D17</f>
        <v>37.69</v>
      </c>
      <c r="M14">
        <f t="shared" si="1"/>
        <v>37.572999999999993</v>
      </c>
      <c r="N14">
        <f t="shared" si="0"/>
        <v>0.30869078379504683</v>
      </c>
    </row>
    <row r="15" spans="1:14" x14ac:dyDescent="0.2">
      <c r="A15" s="30"/>
      <c r="B15" s="3">
        <v>30</v>
      </c>
      <c r="C15">
        <f>'P1'!D18</f>
        <v>37.11</v>
      </c>
      <c r="D15">
        <f>'P2'!D18</f>
        <v>37.159999999999997</v>
      </c>
      <c r="E15">
        <f>'P3'!D18</f>
        <v>37.9</v>
      </c>
      <c r="F15">
        <f>'P4'!D18</f>
        <v>37.96</v>
      </c>
      <c r="G15">
        <f>'P5'!D18</f>
        <v>37.5</v>
      </c>
      <c r="H15">
        <f>'P6'!D18</f>
        <v>37.81</v>
      </c>
      <c r="I15">
        <f>'P7'!D18</f>
        <v>37.770000000000003</v>
      </c>
      <c r="J15">
        <f>'P8'!D18</f>
        <v>37.880000000000003</v>
      </c>
      <c r="K15">
        <f>'P9'!D18</f>
        <v>37.69</v>
      </c>
      <c r="L15">
        <f>'P10'!D18</f>
        <v>37.799999999999997</v>
      </c>
      <c r="M15">
        <f t="shared" si="1"/>
        <v>37.658000000000001</v>
      </c>
      <c r="N15">
        <f t="shared" si="0"/>
        <v>0.30352741044078624</v>
      </c>
    </row>
    <row r="16" spans="1:14" x14ac:dyDescent="0.2">
      <c r="A16" s="20"/>
      <c r="B16" s="3"/>
    </row>
    <row r="17" spans="1:14" ht="16" x14ac:dyDescent="0.2">
      <c r="A17" s="20"/>
      <c r="B17" s="4" t="s">
        <v>18</v>
      </c>
      <c r="C17" s="12" t="s">
        <v>53</v>
      </c>
      <c r="D17" s="12" t="s">
        <v>54</v>
      </c>
      <c r="E17" s="12" t="s">
        <v>55</v>
      </c>
      <c r="F17" s="12" t="s">
        <v>56</v>
      </c>
      <c r="G17" s="12" t="s">
        <v>57</v>
      </c>
      <c r="H17" s="12" t="s">
        <v>58</v>
      </c>
      <c r="I17" s="12" t="s">
        <v>59</v>
      </c>
      <c r="J17" s="12" t="s">
        <v>60</v>
      </c>
      <c r="K17" s="12" t="s">
        <v>61</v>
      </c>
      <c r="L17" s="12" t="s">
        <v>62</v>
      </c>
      <c r="M17" s="13" t="s">
        <v>63</v>
      </c>
      <c r="N17" s="13" t="s">
        <v>64</v>
      </c>
    </row>
    <row r="18" spans="1:14" x14ac:dyDescent="0.2">
      <c r="A18" s="20"/>
      <c r="B18" s="3" t="s">
        <v>98</v>
      </c>
      <c r="C18">
        <f>C3-C2</f>
        <v>5.9999999999995168E-2</v>
      </c>
      <c r="D18">
        <f t="shared" ref="D18:L19" si="2">D3-D2</f>
        <v>-7.0000000000000284E-2</v>
      </c>
      <c r="E18">
        <f t="shared" si="2"/>
        <v>4.9999999999997158E-2</v>
      </c>
      <c r="F18">
        <f t="shared" si="2"/>
        <v>3.0000000000001137E-2</v>
      </c>
      <c r="G18">
        <f t="shared" si="2"/>
        <v>3.9999999999999147E-2</v>
      </c>
      <c r="H18">
        <f t="shared" si="2"/>
        <v>-4.0000000000006253E-2</v>
      </c>
      <c r="I18">
        <f t="shared" si="2"/>
        <v>3.9999999999999147E-2</v>
      </c>
      <c r="J18">
        <f t="shared" si="2"/>
        <v>-3.0000000000001137E-2</v>
      </c>
      <c r="K18">
        <f t="shared" si="2"/>
        <v>4.9999999999997158E-2</v>
      </c>
      <c r="L18">
        <f t="shared" si="2"/>
        <v>-5.0000000000004263E-2</v>
      </c>
      <c r="M18">
        <f>AVERAGE(C18:L18)</f>
        <v>7.9999999999976982E-3</v>
      </c>
      <c r="N18">
        <f>STDEV(C18:L18)</f>
        <v>4.9396356140914081E-2</v>
      </c>
    </row>
    <row r="19" spans="1:14" x14ac:dyDescent="0.2">
      <c r="A19" s="20"/>
      <c r="B19" s="21"/>
      <c r="C19">
        <f>C4-C3</f>
        <v>-9.9999999999980105E-3</v>
      </c>
      <c r="D19">
        <f t="shared" si="2"/>
        <v>4.9999999999997158E-2</v>
      </c>
      <c r="E19">
        <f t="shared" si="2"/>
        <v>9.9999999999980105E-3</v>
      </c>
      <c r="F19">
        <f t="shared" si="2"/>
        <v>-2.0000000000003126E-2</v>
      </c>
      <c r="G19">
        <f t="shared" si="2"/>
        <v>0</v>
      </c>
      <c r="H19">
        <f t="shared" si="2"/>
        <v>-5.9999999999995168E-2</v>
      </c>
      <c r="I19">
        <f t="shared" si="2"/>
        <v>3.0000000000001137E-2</v>
      </c>
      <c r="J19">
        <f t="shared" si="2"/>
        <v>-6.0000000000002274E-2</v>
      </c>
      <c r="K19">
        <f t="shared" si="2"/>
        <v>0</v>
      </c>
      <c r="L19">
        <f t="shared" si="2"/>
        <v>-6.0000000000002274E-2</v>
      </c>
      <c r="M19">
        <f t="shared" ref="M19:M32" si="3">AVERAGE(C19:L19)</f>
        <v>-1.2000000000000455E-2</v>
      </c>
      <c r="N19">
        <f t="shared" ref="N19:N32" si="4">STDEV(C19:L19)</f>
        <v>3.8528488738132589E-2</v>
      </c>
    </row>
    <row r="20" spans="1:14" x14ac:dyDescent="0.2">
      <c r="A20" s="20"/>
      <c r="B20" s="3"/>
      <c r="C20">
        <f t="shared" ref="C20:L20" si="5">C5-C4</f>
        <v>9.9999999999980105E-3</v>
      </c>
      <c r="D20">
        <f t="shared" si="5"/>
        <v>2.0000000000003126E-2</v>
      </c>
      <c r="E20">
        <f t="shared" si="5"/>
        <v>3.0000000000001137E-2</v>
      </c>
      <c r="F20">
        <f t="shared" si="5"/>
        <v>3.0000000000001137E-2</v>
      </c>
      <c r="G20">
        <f t="shared" si="5"/>
        <v>2.0000000000003126E-2</v>
      </c>
      <c r="H20">
        <f t="shared" si="5"/>
        <v>-3.0000000000001137E-2</v>
      </c>
      <c r="I20">
        <f t="shared" si="5"/>
        <v>1.9999999999996021E-2</v>
      </c>
      <c r="J20">
        <f t="shared" si="5"/>
        <v>-3.9999999999999147E-2</v>
      </c>
      <c r="K20">
        <f t="shared" si="5"/>
        <v>9.9999999999980105E-3</v>
      </c>
      <c r="L20">
        <f t="shared" si="5"/>
        <v>-1.9999999999996021E-2</v>
      </c>
      <c r="M20">
        <f t="shared" si="3"/>
        <v>5.000000000000426E-3</v>
      </c>
      <c r="N20">
        <f t="shared" si="4"/>
        <v>2.5495097567963806E-2</v>
      </c>
    </row>
    <row r="21" spans="1:14" x14ac:dyDescent="0.2">
      <c r="A21" s="20"/>
      <c r="B21" s="3"/>
      <c r="C21">
        <f t="shared" ref="C21:L21" si="6">C6-C5</f>
        <v>1.0000000000005116E-2</v>
      </c>
      <c r="D21">
        <f t="shared" si="6"/>
        <v>3.9999999999999147E-2</v>
      </c>
      <c r="E21">
        <f t="shared" si="6"/>
        <v>2.0000000000003126E-2</v>
      </c>
      <c r="F21">
        <f t="shared" si="6"/>
        <v>0</v>
      </c>
      <c r="G21">
        <f t="shared" si="6"/>
        <v>-2.0000000000003126E-2</v>
      </c>
      <c r="H21">
        <f t="shared" si="6"/>
        <v>-9.9999999999980105E-3</v>
      </c>
      <c r="I21">
        <f t="shared" si="6"/>
        <v>2.0000000000003126E-2</v>
      </c>
      <c r="J21">
        <f t="shared" si="6"/>
        <v>-6.0000000000002274E-2</v>
      </c>
      <c r="K21">
        <f t="shared" si="6"/>
        <v>-9.9999999999980105E-3</v>
      </c>
      <c r="L21">
        <f t="shared" si="6"/>
        <v>-3.9999999999999147E-2</v>
      </c>
      <c r="M21">
        <f t="shared" si="3"/>
        <v>-4.9999999999990052E-3</v>
      </c>
      <c r="N21">
        <f t="shared" si="4"/>
        <v>2.9907264074878443E-2</v>
      </c>
    </row>
    <row r="22" spans="1:14" x14ac:dyDescent="0.2">
      <c r="A22" s="20"/>
      <c r="B22" s="3"/>
      <c r="C22">
        <f t="shared" ref="C22:L22" si="7">C7-C6</f>
        <v>0</v>
      </c>
      <c r="D22">
        <f t="shared" si="7"/>
        <v>-3.0000000000001137E-2</v>
      </c>
      <c r="E22">
        <f t="shared" si="7"/>
        <v>3.0000000000001137E-2</v>
      </c>
      <c r="F22">
        <f t="shared" si="7"/>
        <v>-9.9999999999980105E-3</v>
      </c>
      <c r="G22">
        <f t="shared" si="7"/>
        <v>9.9999999999980105E-3</v>
      </c>
      <c r="H22">
        <f t="shared" si="7"/>
        <v>-2.0000000000003126E-2</v>
      </c>
      <c r="I22">
        <f t="shared" si="7"/>
        <v>3.0000000000001137E-2</v>
      </c>
      <c r="J22">
        <f t="shared" si="7"/>
        <v>3.0000000000001137E-2</v>
      </c>
      <c r="K22">
        <f t="shared" si="7"/>
        <v>3.0000000000001137E-2</v>
      </c>
      <c r="L22">
        <f t="shared" si="7"/>
        <v>-9.9999999999980105E-3</v>
      </c>
      <c r="M22">
        <f t="shared" si="3"/>
        <v>6.0000000000002274E-3</v>
      </c>
      <c r="N22">
        <f t="shared" si="4"/>
        <v>2.3190036174568881E-2</v>
      </c>
    </row>
    <row r="23" spans="1:14" x14ac:dyDescent="0.2">
      <c r="A23" s="20"/>
      <c r="B23" s="3"/>
      <c r="C23">
        <f t="shared" ref="C23:L23" si="8">C8-C7</f>
        <v>9.9999999999980105E-3</v>
      </c>
      <c r="D23">
        <f t="shared" si="8"/>
        <v>0</v>
      </c>
      <c r="E23">
        <f t="shared" si="8"/>
        <v>0</v>
      </c>
      <c r="F23">
        <f t="shared" si="8"/>
        <v>0.10000000000000142</v>
      </c>
      <c r="G23">
        <f t="shared" si="8"/>
        <v>1.0000000000005116E-2</v>
      </c>
      <c r="H23">
        <f t="shared" si="8"/>
        <v>3.0000000000001137E-2</v>
      </c>
      <c r="I23">
        <f t="shared" si="8"/>
        <v>1.9999999999996021E-2</v>
      </c>
      <c r="J23">
        <f t="shared" si="8"/>
        <v>-9.9999999999980105E-3</v>
      </c>
      <c r="K23">
        <f t="shared" si="8"/>
        <v>9.9999999999980105E-3</v>
      </c>
      <c r="L23">
        <f t="shared" si="8"/>
        <v>-2.0000000000003126E-2</v>
      </c>
      <c r="M23">
        <f t="shared" si="3"/>
        <v>1.4999999999999857E-2</v>
      </c>
      <c r="N23">
        <f t="shared" si="4"/>
        <v>3.3082388735465922E-2</v>
      </c>
    </row>
    <row r="24" spans="1:14" x14ac:dyDescent="0.2">
      <c r="A24" s="20"/>
      <c r="B24" s="3"/>
      <c r="C24">
        <f t="shared" ref="C24:L24" si="9">C9-C8</f>
        <v>1.9999999999996021E-2</v>
      </c>
      <c r="D24">
        <f t="shared" si="9"/>
        <v>-1.9999999999996021E-2</v>
      </c>
      <c r="E24">
        <f t="shared" si="9"/>
        <v>3.9999999999999147E-2</v>
      </c>
      <c r="F24">
        <f t="shared" si="9"/>
        <v>3.9999999999999147E-2</v>
      </c>
      <c r="G24">
        <f t="shared" si="9"/>
        <v>-3.0000000000001137E-2</v>
      </c>
      <c r="H24">
        <f t="shared" si="9"/>
        <v>-7.0000000000000284E-2</v>
      </c>
      <c r="I24">
        <f t="shared" si="9"/>
        <v>-3.9999999999999147E-2</v>
      </c>
      <c r="J24">
        <f t="shared" si="9"/>
        <v>-2.0000000000003126E-2</v>
      </c>
      <c r="K24">
        <f t="shared" si="9"/>
        <v>2.0000000000003126E-2</v>
      </c>
      <c r="L24">
        <f t="shared" si="9"/>
        <v>-7.0000000000000284E-2</v>
      </c>
      <c r="M24">
        <f t="shared" si="3"/>
        <v>-1.3000000000000256E-2</v>
      </c>
      <c r="N24">
        <f t="shared" si="4"/>
        <v>4.1379007023153669E-2</v>
      </c>
    </row>
    <row r="25" spans="1:14" x14ac:dyDescent="0.2">
      <c r="A25" s="20"/>
      <c r="B25" s="3"/>
      <c r="C25">
        <f t="shared" ref="C25:L25" si="10">C10-C9</f>
        <v>-2.9999999999994031E-2</v>
      </c>
      <c r="D25">
        <f t="shared" si="10"/>
        <v>2.9999999999994031E-2</v>
      </c>
      <c r="E25">
        <f t="shared" si="10"/>
        <v>8.9999999999996305E-2</v>
      </c>
      <c r="F25">
        <f t="shared" si="10"/>
        <v>-3.0000000000001137E-2</v>
      </c>
      <c r="G25">
        <f t="shared" si="10"/>
        <v>5.9999999999995168E-2</v>
      </c>
      <c r="H25">
        <f t="shared" si="10"/>
        <v>0.13000000000000256</v>
      </c>
      <c r="I25">
        <f t="shared" si="10"/>
        <v>0.17999999999999972</v>
      </c>
      <c r="J25">
        <f t="shared" si="10"/>
        <v>-9.9999999999980105E-3</v>
      </c>
      <c r="K25">
        <f t="shared" si="10"/>
        <v>1.9999999999996021E-2</v>
      </c>
      <c r="L25">
        <f t="shared" si="10"/>
        <v>4.9999999999997158E-2</v>
      </c>
      <c r="M25">
        <f t="shared" si="3"/>
        <v>4.8999999999998781E-2</v>
      </c>
      <c r="N25">
        <f t="shared" si="4"/>
        <v>6.8871861694985895E-2</v>
      </c>
    </row>
    <row r="26" spans="1:14" x14ac:dyDescent="0.2">
      <c r="A26" s="20"/>
      <c r="B26" s="3"/>
      <c r="C26">
        <f t="shared" ref="C26:L26" si="11">C11-C10</f>
        <v>7.0000000000000284E-2</v>
      </c>
      <c r="D26">
        <f t="shared" si="11"/>
        <v>4.0000000000006253E-2</v>
      </c>
      <c r="E26">
        <f t="shared" si="11"/>
        <v>6.0000000000002274E-2</v>
      </c>
      <c r="F26">
        <f t="shared" si="11"/>
        <v>3.9999999999999147E-2</v>
      </c>
      <c r="G26">
        <f t="shared" si="11"/>
        <v>9.0000000000003411E-2</v>
      </c>
      <c r="H26">
        <f t="shared" si="11"/>
        <v>0.10999999999999943</v>
      </c>
      <c r="I26">
        <f t="shared" si="11"/>
        <v>3.9999999999999147E-2</v>
      </c>
      <c r="J26">
        <f t="shared" si="11"/>
        <v>4.9999999999997158E-2</v>
      </c>
      <c r="K26">
        <f t="shared" si="11"/>
        <v>3.0000000000001137E-2</v>
      </c>
      <c r="L26">
        <f t="shared" si="11"/>
        <v>8.00000000000054E-2</v>
      </c>
      <c r="M26">
        <f t="shared" si="3"/>
        <v>6.1000000000001366E-2</v>
      </c>
      <c r="N26">
        <f t="shared" si="4"/>
        <v>2.6012817353502551E-2</v>
      </c>
    </row>
    <row r="27" spans="1:14" x14ac:dyDescent="0.2">
      <c r="A27" s="20"/>
      <c r="B27" s="3"/>
      <c r="C27">
        <f t="shared" ref="C27:L27" si="12">C12-C11</f>
        <v>8.9999999999996305E-2</v>
      </c>
      <c r="D27">
        <f t="shared" si="12"/>
        <v>7.9999999999998295E-2</v>
      </c>
      <c r="E27">
        <f t="shared" si="12"/>
        <v>0.10999999999999943</v>
      </c>
      <c r="F27">
        <f t="shared" si="12"/>
        <v>0.11999999999999744</v>
      </c>
      <c r="G27">
        <f t="shared" si="12"/>
        <v>0.11999999999999744</v>
      </c>
      <c r="H27">
        <f t="shared" si="12"/>
        <v>0.15999999999999659</v>
      </c>
      <c r="I27">
        <f t="shared" si="12"/>
        <v>9.0000000000003411E-2</v>
      </c>
      <c r="J27">
        <f t="shared" si="12"/>
        <v>0.10000000000000142</v>
      </c>
      <c r="K27">
        <f t="shared" si="12"/>
        <v>3.0000000000001137E-2</v>
      </c>
      <c r="L27">
        <f t="shared" si="12"/>
        <v>8.9999999999996305E-2</v>
      </c>
      <c r="M27">
        <f t="shared" si="3"/>
        <v>9.8999999999998783E-2</v>
      </c>
      <c r="N27">
        <f t="shared" si="4"/>
        <v>3.3482997343592745E-2</v>
      </c>
    </row>
    <row r="28" spans="1:14" x14ac:dyDescent="0.2">
      <c r="A28" s="20"/>
      <c r="B28" s="3"/>
      <c r="C28">
        <f t="shared" ref="C28:L28" si="13">C13-C12</f>
        <v>7.0000000000000284E-2</v>
      </c>
      <c r="D28">
        <f t="shared" si="13"/>
        <v>0.10999999999999943</v>
      </c>
      <c r="E28">
        <f t="shared" si="13"/>
        <v>0.10999999999999943</v>
      </c>
      <c r="F28">
        <f t="shared" si="13"/>
        <v>0.10999999999999943</v>
      </c>
      <c r="G28">
        <f t="shared" si="13"/>
        <v>9.0000000000003411E-2</v>
      </c>
      <c r="H28">
        <f t="shared" si="13"/>
        <v>0.14999999999999858</v>
      </c>
      <c r="I28">
        <f t="shared" si="13"/>
        <v>0.10000000000000142</v>
      </c>
      <c r="J28">
        <f t="shared" si="13"/>
        <v>0.11999999999999744</v>
      </c>
      <c r="K28">
        <f t="shared" si="13"/>
        <v>3.0000000000001137E-2</v>
      </c>
      <c r="L28">
        <f t="shared" si="13"/>
        <v>0.12000000000000455</v>
      </c>
      <c r="M28">
        <f t="shared" si="3"/>
        <v>0.10100000000000051</v>
      </c>
      <c r="N28">
        <f t="shared" si="4"/>
        <v>3.2472210341219519E-2</v>
      </c>
    </row>
    <row r="29" spans="1:14" x14ac:dyDescent="0.2">
      <c r="A29" s="20"/>
      <c r="B29" s="3"/>
      <c r="C29">
        <f t="shared" ref="C29:L29" si="14">C14-C13</f>
        <v>0.11999999999999744</v>
      </c>
      <c r="D29">
        <f t="shared" si="14"/>
        <v>0.14000000000000057</v>
      </c>
      <c r="E29">
        <f t="shared" si="14"/>
        <v>0.17999999999999972</v>
      </c>
      <c r="F29">
        <f t="shared" si="14"/>
        <v>0.15000000000000568</v>
      </c>
      <c r="G29">
        <f t="shared" si="14"/>
        <v>0.11999999999999744</v>
      </c>
      <c r="H29">
        <f t="shared" si="14"/>
        <v>0.16000000000000369</v>
      </c>
      <c r="I29">
        <f t="shared" si="14"/>
        <v>0.10999999999999943</v>
      </c>
      <c r="J29">
        <f t="shared" si="14"/>
        <v>0.12000000000000455</v>
      </c>
      <c r="K29">
        <f t="shared" si="14"/>
        <v>5.9999999999995168E-2</v>
      </c>
      <c r="L29">
        <f t="shared" si="14"/>
        <v>9.9999999999994316E-2</v>
      </c>
      <c r="M29">
        <f t="shared" si="3"/>
        <v>0.12599999999999981</v>
      </c>
      <c r="N29">
        <f t="shared" si="4"/>
        <v>3.373096170846504E-2</v>
      </c>
    </row>
    <row r="30" spans="1:14" x14ac:dyDescent="0.2">
      <c r="A30" s="20"/>
      <c r="B30" s="3"/>
      <c r="C30">
        <f t="shared" ref="C30:L30" si="15">C15-C14</f>
        <v>6.0000000000002274E-2</v>
      </c>
      <c r="D30">
        <f t="shared" si="15"/>
        <v>0.12999999999999545</v>
      </c>
      <c r="E30">
        <f t="shared" si="15"/>
        <v>7.0000000000000284E-2</v>
      </c>
      <c r="F30">
        <f t="shared" si="15"/>
        <v>7.9999999999998295E-2</v>
      </c>
      <c r="G30">
        <f t="shared" si="15"/>
        <v>0.10000000000000142</v>
      </c>
      <c r="H30">
        <f t="shared" si="15"/>
        <v>0.10000000000000142</v>
      </c>
      <c r="I30">
        <f t="shared" si="15"/>
        <v>7.0000000000000284E-2</v>
      </c>
      <c r="J30">
        <f t="shared" si="15"/>
        <v>0.10000000000000142</v>
      </c>
      <c r="K30">
        <f t="shared" si="15"/>
        <v>3.0000000000001137E-2</v>
      </c>
      <c r="L30">
        <f t="shared" si="15"/>
        <v>0.10999999999999943</v>
      </c>
      <c r="M30">
        <f t="shared" si="3"/>
        <v>8.5000000000000145E-2</v>
      </c>
      <c r="N30">
        <f t="shared" si="4"/>
        <v>2.8771127502719093E-2</v>
      </c>
    </row>
    <row r="31" spans="1:14" x14ac:dyDescent="0.2">
      <c r="A31" s="20"/>
      <c r="B31" s="3" t="s">
        <v>100</v>
      </c>
      <c r="C31">
        <f>C15-C2</f>
        <v>0.47999999999999687</v>
      </c>
      <c r="D31">
        <f t="shared" ref="D31:L31" si="16">D15-D2</f>
        <v>0.51999999999999602</v>
      </c>
      <c r="E31">
        <f t="shared" si="16"/>
        <v>0.79999999999999716</v>
      </c>
      <c r="F31">
        <f t="shared" si="16"/>
        <v>0.64000000000000057</v>
      </c>
      <c r="G31">
        <f t="shared" si="16"/>
        <v>0.60999999999999943</v>
      </c>
      <c r="H31">
        <f t="shared" si="16"/>
        <v>0.60999999999999943</v>
      </c>
      <c r="I31">
        <f t="shared" si="16"/>
        <v>0.71000000000000085</v>
      </c>
      <c r="J31">
        <f t="shared" si="16"/>
        <v>0.28999999999999915</v>
      </c>
      <c r="K31">
        <f t="shared" si="16"/>
        <v>0.30999999999999517</v>
      </c>
      <c r="L31">
        <f t="shared" si="16"/>
        <v>0.27999999999999403</v>
      </c>
      <c r="M31">
        <f t="shared" si="3"/>
        <v>0.52499999999999791</v>
      </c>
      <c r="N31">
        <f t="shared" si="4"/>
        <v>0.18289341158172018</v>
      </c>
    </row>
    <row r="32" spans="1:14" x14ac:dyDescent="0.2">
      <c r="A32" s="20"/>
      <c r="B32" s="3" t="s">
        <v>99</v>
      </c>
      <c r="C32">
        <f>C15-C8</f>
        <v>0.39999999999999858</v>
      </c>
      <c r="D32">
        <f t="shared" ref="D32:L32" si="17">D15-D8</f>
        <v>0.50999999999999801</v>
      </c>
      <c r="E32">
        <f t="shared" si="17"/>
        <v>0.65999999999999659</v>
      </c>
      <c r="F32">
        <f t="shared" si="17"/>
        <v>0.50999999999999801</v>
      </c>
      <c r="G32">
        <f t="shared" si="17"/>
        <v>0.54999999999999716</v>
      </c>
      <c r="H32">
        <f t="shared" si="17"/>
        <v>0.74000000000000199</v>
      </c>
      <c r="I32">
        <f t="shared" si="17"/>
        <v>0.55000000000000426</v>
      </c>
      <c r="J32">
        <f t="shared" si="17"/>
        <v>0.46000000000000085</v>
      </c>
      <c r="K32">
        <f t="shared" si="17"/>
        <v>0.21999999999999886</v>
      </c>
      <c r="L32">
        <f t="shared" si="17"/>
        <v>0.47999999999999687</v>
      </c>
      <c r="M32">
        <f t="shared" si="3"/>
        <v>0.50799999999999912</v>
      </c>
      <c r="N32">
        <f t="shared" si="4"/>
        <v>0.14069667926271631</v>
      </c>
    </row>
    <row r="34" spans="1:14" ht="16" x14ac:dyDescent="0.2">
      <c r="A34" t="s">
        <v>94</v>
      </c>
      <c r="B34" s="4" t="s">
        <v>18</v>
      </c>
      <c r="C34" s="12" t="s">
        <v>53</v>
      </c>
      <c r="D34" s="12" t="s">
        <v>54</v>
      </c>
      <c r="E34" s="12" t="s">
        <v>55</v>
      </c>
      <c r="F34" s="12" t="s">
        <v>56</v>
      </c>
      <c r="G34" s="12" t="s">
        <v>57</v>
      </c>
      <c r="H34" s="12" t="s">
        <v>58</v>
      </c>
      <c r="I34" s="12" t="s">
        <v>59</v>
      </c>
      <c r="J34" s="12" t="s">
        <v>60</v>
      </c>
      <c r="K34" s="12" t="s">
        <v>61</v>
      </c>
      <c r="L34" s="12" t="s">
        <v>62</v>
      </c>
      <c r="M34" s="13" t="s">
        <v>63</v>
      </c>
      <c r="N34" s="13" t="s">
        <v>64</v>
      </c>
    </row>
    <row r="35" spans="1:14" ht="16" x14ac:dyDescent="0.2">
      <c r="A35" t="s">
        <v>31</v>
      </c>
      <c r="B35" s="4">
        <v>0</v>
      </c>
      <c r="C35">
        <f>'P1'!D26</f>
        <v>36.65</v>
      </c>
      <c r="D35">
        <f>'P2'!D26</f>
        <v>36.86</v>
      </c>
      <c r="E35">
        <f>'P3'!D26</f>
        <v>37.46</v>
      </c>
      <c r="F35">
        <f>'P4'!D26</f>
        <v>37.17</v>
      </c>
      <c r="G35">
        <f>'P5'!D26</f>
        <v>36.700000000000003</v>
      </c>
      <c r="H35">
        <f>'P6'!D26</f>
        <v>37.630000000000003</v>
      </c>
      <c r="I35">
        <f>'P7'!D26</f>
        <v>37.409999999999997</v>
      </c>
      <c r="J35">
        <f>'P8'!D26</f>
        <v>37.36</v>
      </c>
      <c r="K35">
        <f>'P9'!D26</f>
        <v>37.33</v>
      </c>
      <c r="L35">
        <f>'P10'!D26</f>
        <v>37.18</v>
      </c>
      <c r="M35">
        <f>AVERAGE(C35:L35)</f>
        <v>37.174999999999997</v>
      </c>
      <c r="N35">
        <f>STDEV(C35:L35)</f>
        <v>0.33370812263280475</v>
      </c>
    </row>
    <row r="36" spans="1:14" x14ac:dyDescent="0.2">
      <c r="A36" s="30" t="s">
        <v>32</v>
      </c>
      <c r="B36" s="3">
        <v>5</v>
      </c>
      <c r="C36">
        <f>'P1'!D27</f>
        <v>36.619999999999997</v>
      </c>
      <c r="D36">
        <f>'P2'!D27</f>
        <v>36.69</v>
      </c>
      <c r="E36">
        <f>'P3'!D27</f>
        <v>37.479999999999997</v>
      </c>
      <c r="F36">
        <f>'P4'!D27</f>
        <v>37.22</v>
      </c>
      <c r="G36">
        <f>'P5'!D27</f>
        <v>36.71</v>
      </c>
      <c r="H36">
        <f>'P6'!D27</f>
        <v>37.619999999999997</v>
      </c>
      <c r="I36">
        <f>'P7'!D27</f>
        <v>37.51</v>
      </c>
      <c r="J36">
        <f>'P8'!D27</f>
        <v>37.340000000000003</v>
      </c>
      <c r="K36">
        <f>'P9'!D27</f>
        <v>37.36</v>
      </c>
      <c r="L36">
        <f>'P10'!D27</f>
        <v>37.11</v>
      </c>
      <c r="M36">
        <f>AVERAGE(C36:L36)</f>
        <v>37.166000000000011</v>
      </c>
      <c r="N36">
        <f>STDEV(C36:L36)</f>
        <v>0.36963044607643808</v>
      </c>
    </row>
    <row r="37" spans="1:14" x14ac:dyDescent="0.2">
      <c r="A37" s="30"/>
      <c r="B37" s="3">
        <v>10</v>
      </c>
      <c r="C37">
        <f>'P1'!D28</f>
        <v>36.619999999999997</v>
      </c>
      <c r="D37">
        <f>'P2'!D28</f>
        <v>36.64</v>
      </c>
      <c r="E37">
        <f>'P3'!D28</f>
        <v>37.46</v>
      </c>
      <c r="F37">
        <f>'P4'!D28</f>
        <v>37.18</v>
      </c>
      <c r="G37">
        <f>'P5'!D28</f>
        <v>36.76</v>
      </c>
      <c r="H37">
        <f>'P6'!D28</f>
        <v>37.56</v>
      </c>
      <c r="I37">
        <f>'P7'!D28</f>
        <v>37.49</v>
      </c>
      <c r="J37">
        <f>'P8'!D28</f>
        <v>37.31</v>
      </c>
      <c r="K37">
        <f>'P9'!D28</f>
        <v>37.35</v>
      </c>
      <c r="L37">
        <f>'P10'!D28</f>
        <v>37.049999999999997</v>
      </c>
      <c r="M37">
        <f t="shared" ref="M37:M48" si="18">AVERAGE(C37:L37)</f>
        <v>37.142000000000003</v>
      </c>
      <c r="N37">
        <f t="shared" ref="N37:N48" si="19">STDEV(C37:L37)</f>
        <v>0.35726740685374736</v>
      </c>
    </row>
    <row r="38" spans="1:14" x14ac:dyDescent="0.2">
      <c r="A38" s="30"/>
      <c r="B38" s="3">
        <v>15</v>
      </c>
      <c r="C38">
        <f>'P1'!D29</f>
        <v>36.6</v>
      </c>
      <c r="D38">
        <f>'P2'!D29</f>
        <v>36.5</v>
      </c>
      <c r="E38">
        <f>'P3'!D29</f>
        <v>37.46</v>
      </c>
      <c r="F38">
        <f>'P4'!D29</f>
        <v>37.090000000000003</v>
      </c>
      <c r="G38">
        <f>'P5'!D29</f>
        <v>36.74</v>
      </c>
      <c r="H38">
        <f>'P6'!D29</f>
        <v>37.479999999999997</v>
      </c>
      <c r="I38">
        <f>'P7'!D29</f>
        <v>37.43</v>
      </c>
      <c r="J38">
        <f>'P8'!D29</f>
        <v>37.29</v>
      </c>
      <c r="K38">
        <f>'P9'!D29</f>
        <v>37.35</v>
      </c>
      <c r="L38">
        <f>'P10'!D29</f>
        <v>36.99</v>
      </c>
      <c r="M38">
        <f t="shared" si="18"/>
        <v>37.093000000000004</v>
      </c>
      <c r="N38">
        <f t="shared" si="19"/>
        <v>0.37010659125296369</v>
      </c>
    </row>
    <row r="39" spans="1:14" x14ac:dyDescent="0.2">
      <c r="A39" s="30"/>
      <c r="B39" s="3">
        <v>20</v>
      </c>
      <c r="C39">
        <f>'P1'!D30</f>
        <v>36.6</v>
      </c>
      <c r="D39">
        <f>'P2'!D30</f>
        <v>36.42</v>
      </c>
      <c r="E39">
        <f>'P3'!D30</f>
        <v>37.44</v>
      </c>
      <c r="F39">
        <f>'P4'!D30</f>
        <v>37.200000000000003</v>
      </c>
      <c r="G39">
        <f>'P5'!D30</f>
        <v>36.74</v>
      </c>
      <c r="H39">
        <f>'P6'!D30</f>
        <v>37.4</v>
      </c>
      <c r="I39">
        <f>'P7'!D30</f>
        <v>37.380000000000003</v>
      </c>
      <c r="J39">
        <f>'P8'!D30</f>
        <v>37.19</v>
      </c>
      <c r="K39">
        <f>'P9'!D30</f>
        <v>37.33</v>
      </c>
      <c r="L39">
        <f>'P10'!D30</f>
        <v>36.950000000000003</v>
      </c>
      <c r="M39">
        <f t="shared" si="18"/>
        <v>37.065000000000005</v>
      </c>
      <c r="N39">
        <f t="shared" si="19"/>
        <v>0.36624976298816642</v>
      </c>
    </row>
    <row r="40" spans="1:14" x14ac:dyDescent="0.2">
      <c r="A40" s="30"/>
      <c r="B40" s="3">
        <v>25</v>
      </c>
      <c r="C40">
        <f>'P1'!D31</f>
        <v>36.590000000000003</v>
      </c>
      <c r="D40">
        <f>'P2'!D31</f>
        <v>36.32</v>
      </c>
      <c r="E40">
        <f>'P3'!D31</f>
        <v>37.4</v>
      </c>
      <c r="F40">
        <f>'P4'!D31</f>
        <v>37.17</v>
      </c>
      <c r="G40">
        <f>'P5'!D31</f>
        <v>36.67</v>
      </c>
      <c r="H40">
        <f>'P6'!D31</f>
        <v>37.32</v>
      </c>
      <c r="I40">
        <f>'P7'!D31</f>
        <v>37.32</v>
      </c>
      <c r="J40">
        <f>'P8'!D31</f>
        <v>37.14</v>
      </c>
      <c r="K40">
        <f>'P9'!D31</f>
        <v>37.32</v>
      </c>
      <c r="L40">
        <f>'P10'!D31</f>
        <v>36.89</v>
      </c>
      <c r="M40">
        <f t="shared" si="18"/>
        <v>37.013999999999996</v>
      </c>
      <c r="N40">
        <f t="shared" si="19"/>
        <v>0.37494295862467092</v>
      </c>
    </row>
    <row r="41" spans="1:14" x14ac:dyDescent="0.2">
      <c r="A41" s="30"/>
      <c r="B41" s="3">
        <v>30</v>
      </c>
      <c r="C41">
        <f>'P1'!D32</f>
        <v>36.57</v>
      </c>
      <c r="D41">
        <f>'P2'!D32</f>
        <v>36.229999999999997</v>
      </c>
      <c r="E41">
        <f>'P3'!D32</f>
        <v>37.340000000000003</v>
      </c>
      <c r="F41">
        <f>'P4'!D32</f>
        <v>37.06</v>
      </c>
      <c r="G41">
        <f>'P5'!D32</f>
        <v>36.67</v>
      </c>
      <c r="H41">
        <f>'P6'!D32</f>
        <v>37.1</v>
      </c>
      <c r="I41">
        <f>'P7'!D32</f>
        <v>37.119999999999997</v>
      </c>
      <c r="J41">
        <f>'P8'!D32</f>
        <v>37.049999999999997</v>
      </c>
      <c r="K41">
        <f>'P9'!D32</f>
        <v>37.299999999999997</v>
      </c>
      <c r="L41">
        <f>'P10'!D32</f>
        <v>36.79</v>
      </c>
      <c r="M41">
        <f t="shared" si="18"/>
        <v>36.923000000000002</v>
      </c>
      <c r="N41">
        <f t="shared" si="19"/>
        <v>0.35081017342400173</v>
      </c>
    </row>
    <row r="42" spans="1:14" x14ac:dyDescent="0.2">
      <c r="A42" s="6" t="s">
        <v>33</v>
      </c>
      <c r="B42" s="3" t="s">
        <v>65</v>
      </c>
      <c r="C42">
        <f>'P1'!D33</f>
        <v>36.51</v>
      </c>
      <c r="D42">
        <f>'P2'!D33</f>
        <v>36.19</v>
      </c>
      <c r="E42">
        <f>'P3'!D33</f>
        <v>37.17</v>
      </c>
      <c r="F42">
        <f>'P4'!D33</f>
        <v>36.93</v>
      </c>
      <c r="G42">
        <f>'P5'!D33</f>
        <v>36.619999999999997</v>
      </c>
      <c r="H42">
        <f>'P6'!D33</f>
        <v>37.1</v>
      </c>
      <c r="I42">
        <f>'P7'!D33</f>
        <v>36.799999999999997</v>
      </c>
      <c r="J42">
        <f>'P8'!D33</f>
        <v>36.79</v>
      </c>
      <c r="K42">
        <f>'P9'!D33</f>
        <v>37.15</v>
      </c>
      <c r="L42">
        <f>'P10'!D33</f>
        <v>36.82</v>
      </c>
      <c r="M42">
        <f t="shared" si="18"/>
        <v>36.808</v>
      </c>
      <c r="N42">
        <f t="shared" si="19"/>
        <v>0.30817743806666642</v>
      </c>
    </row>
    <row r="43" spans="1:14" x14ac:dyDescent="0.2">
      <c r="A43" s="30" t="s">
        <v>34</v>
      </c>
      <c r="B43" s="3">
        <v>5</v>
      </c>
      <c r="C43">
        <f>'P1'!D34</f>
        <v>36.51</v>
      </c>
      <c r="D43">
        <f>'P2'!D34</f>
        <v>36.130000000000003</v>
      </c>
      <c r="E43">
        <f>'P3'!D34</f>
        <v>37.08</v>
      </c>
      <c r="F43">
        <f>'P4'!D34</f>
        <v>36.92</v>
      </c>
      <c r="G43">
        <f>'P5'!D34</f>
        <v>36.71</v>
      </c>
      <c r="H43">
        <f>'P6'!D34</f>
        <v>37.020000000000003</v>
      </c>
      <c r="I43">
        <f>'P7'!D34</f>
        <v>36.76</v>
      </c>
      <c r="J43">
        <f>'P8'!D34</f>
        <v>36.65</v>
      </c>
      <c r="K43">
        <f>'P9'!D34</f>
        <v>37.15</v>
      </c>
      <c r="L43">
        <f>'P10'!D34</f>
        <v>36.700000000000003</v>
      </c>
      <c r="M43">
        <f t="shared" si="18"/>
        <v>36.762999999999991</v>
      </c>
      <c r="N43">
        <f t="shared" si="19"/>
        <v>0.3028035666896936</v>
      </c>
    </row>
    <row r="44" spans="1:14" x14ac:dyDescent="0.2">
      <c r="A44" s="30"/>
      <c r="B44" s="3">
        <v>10</v>
      </c>
      <c r="C44">
        <f>'P1'!D35</f>
        <v>36.53</v>
      </c>
      <c r="D44">
        <f>'P2'!D35</f>
        <v>36.22</v>
      </c>
      <c r="E44">
        <f>'P3'!D35</f>
        <v>37.11</v>
      </c>
      <c r="F44">
        <f>'P4'!D35</f>
        <v>36.97</v>
      </c>
      <c r="G44">
        <f>'P5'!D35</f>
        <v>36.799999999999997</v>
      </c>
      <c r="H44">
        <f>'P6'!D35</f>
        <v>37.04</v>
      </c>
      <c r="I44">
        <f>'P7'!D35</f>
        <v>36.799999999999997</v>
      </c>
      <c r="J44">
        <f>'P8'!D35</f>
        <v>36.69</v>
      </c>
      <c r="K44">
        <f>'P9'!D35</f>
        <v>37.159999999999997</v>
      </c>
      <c r="L44">
        <f>'P10'!D35</f>
        <v>36.770000000000003</v>
      </c>
      <c r="M44">
        <f t="shared" si="18"/>
        <v>36.80899999999999</v>
      </c>
      <c r="N44">
        <f t="shared" si="19"/>
        <v>0.28551902057675743</v>
      </c>
    </row>
    <row r="45" spans="1:14" x14ac:dyDescent="0.2">
      <c r="A45" s="30"/>
      <c r="B45" s="3">
        <v>15</v>
      </c>
      <c r="C45">
        <f>'P1'!D36</f>
        <v>36.6</v>
      </c>
      <c r="D45">
        <f>'P2'!D36</f>
        <v>36.380000000000003</v>
      </c>
      <c r="E45">
        <f>'P3'!D36</f>
        <v>37.26</v>
      </c>
      <c r="F45">
        <f>'P4'!D36</f>
        <v>37.08</v>
      </c>
      <c r="G45">
        <f>'P5'!D36</f>
        <v>36.93</v>
      </c>
      <c r="H45">
        <f>'P6'!D36</f>
        <v>37.159999999999997</v>
      </c>
      <c r="I45">
        <f>'P7'!D36</f>
        <v>36.94</v>
      </c>
      <c r="J45">
        <f>'P8'!D36</f>
        <v>36.79</v>
      </c>
      <c r="K45">
        <f>'P9'!D36</f>
        <v>37.200000000000003</v>
      </c>
      <c r="L45">
        <f>'P10'!D36</f>
        <v>36.92</v>
      </c>
      <c r="M45">
        <f t="shared" si="18"/>
        <v>36.926000000000002</v>
      </c>
      <c r="N45">
        <f t="shared" si="19"/>
        <v>0.27653410478837959</v>
      </c>
    </row>
    <row r="46" spans="1:14" x14ac:dyDescent="0.2">
      <c r="A46" s="30"/>
      <c r="B46" s="3">
        <v>20</v>
      </c>
      <c r="C46">
        <f>'P1'!D37</f>
        <v>36.69</v>
      </c>
      <c r="D46">
        <f>'P2'!D37</f>
        <v>36.590000000000003</v>
      </c>
      <c r="E46">
        <f>'P3'!D37</f>
        <v>37.380000000000003</v>
      </c>
      <c r="F46">
        <f>'P4'!D37</f>
        <v>37.21</v>
      </c>
      <c r="G46">
        <f>'P5'!D37</f>
        <v>37.07</v>
      </c>
      <c r="H46">
        <f>'P6'!D37</f>
        <v>37.29</v>
      </c>
      <c r="I46">
        <f>'P7'!D37</f>
        <v>37.1</v>
      </c>
      <c r="J46">
        <f>'P8'!D37</f>
        <v>36.94</v>
      </c>
      <c r="K46">
        <f>'P9'!D37</f>
        <v>37.25</v>
      </c>
      <c r="L46">
        <f>'P10'!D37</f>
        <v>37.03</v>
      </c>
      <c r="M46">
        <f t="shared" si="18"/>
        <v>37.054999999999993</v>
      </c>
      <c r="N46">
        <f t="shared" si="19"/>
        <v>0.25570164906260068</v>
      </c>
    </row>
    <row r="47" spans="1:14" x14ac:dyDescent="0.2">
      <c r="A47" s="30"/>
      <c r="B47" s="3">
        <v>25</v>
      </c>
      <c r="C47">
        <f>'P1'!D38</f>
        <v>36.799999999999997</v>
      </c>
      <c r="D47">
        <f>'P2'!D38</f>
        <v>36.78</v>
      </c>
      <c r="E47">
        <f>'P3'!D38</f>
        <v>37.54</v>
      </c>
      <c r="F47">
        <f>'P4'!D38</f>
        <v>37.39</v>
      </c>
      <c r="G47">
        <f>'P5'!D38</f>
        <v>37.25</v>
      </c>
      <c r="H47">
        <f>'P6'!D38</f>
        <v>37.39</v>
      </c>
      <c r="I47">
        <f>'P7'!D38</f>
        <v>37.28</v>
      </c>
      <c r="J47">
        <f>'P8'!D38</f>
        <v>37.08</v>
      </c>
      <c r="K47">
        <f>'P9'!D38</f>
        <v>37.33</v>
      </c>
      <c r="L47">
        <f>'P10'!D38</f>
        <v>37.159999999999997</v>
      </c>
      <c r="M47">
        <f t="shared" si="18"/>
        <v>37.199999999999989</v>
      </c>
      <c r="N47">
        <f t="shared" si="19"/>
        <v>0.2507765716507207</v>
      </c>
    </row>
    <row r="48" spans="1:14" x14ac:dyDescent="0.2">
      <c r="A48" s="30"/>
      <c r="B48" s="3">
        <v>30</v>
      </c>
      <c r="C48">
        <f>'P1'!D39</f>
        <v>36.909999999999997</v>
      </c>
      <c r="D48">
        <f>'P2'!D39</f>
        <v>36.96</v>
      </c>
      <c r="E48">
        <f>'P3'!D39</f>
        <v>37.68</v>
      </c>
      <c r="F48">
        <f>'P4'!D39</f>
        <v>37.56</v>
      </c>
      <c r="G48">
        <f>'P5'!D39</f>
        <v>37.36</v>
      </c>
      <c r="H48">
        <f>'P6'!D39</f>
        <v>37.44</v>
      </c>
      <c r="I48">
        <f>'P7'!D39</f>
        <v>37.44</v>
      </c>
      <c r="J48">
        <f>'P8'!D39</f>
        <v>37.22</v>
      </c>
      <c r="K48">
        <f>'P9'!D39</f>
        <v>37.380000000000003</v>
      </c>
      <c r="L48">
        <f>'P10'!D39</f>
        <v>37.28</v>
      </c>
      <c r="M48">
        <f t="shared" si="18"/>
        <v>37.323</v>
      </c>
      <c r="N48">
        <f t="shared" si="19"/>
        <v>0.242764174548974</v>
      </c>
    </row>
    <row r="50" spans="1:14" ht="16" x14ac:dyDescent="0.2">
      <c r="A50" t="s">
        <v>96</v>
      </c>
      <c r="B50" s="4" t="s">
        <v>18</v>
      </c>
      <c r="C50" s="12" t="s">
        <v>53</v>
      </c>
      <c r="D50" s="12" t="s">
        <v>54</v>
      </c>
      <c r="E50" s="12" t="s">
        <v>55</v>
      </c>
      <c r="F50" s="12" t="s">
        <v>56</v>
      </c>
      <c r="G50" s="12" t="s">
        <v>57</v>
      </c>
      <c r="H50" s="12" t="s">
        <v>58</v>
      </c>
      <c r="I50" s="12" t="s">
        <v>59</v>
      </c>
      <c r="J50" s="12" t="s">
        <v>60</v>
      </c>
      <c r="K50" s="12" t="s">
        <v>61</v>
      </c>
      <c r="L50" s="12" t="s">
        <v>62</v>
      </c>
      <c r="M50" s="13" t="s">
        <v>63</v>
      </c>
      <c r="N50" s="13" t="s">
        <v>64</v>
      </c>
    </row>
    <row r="51" spans="1:14" ht="16" x14ac:dyDescent="0.2">
      <c r="A51" t="s">
        <v>31</v>
      </c>
      <c r="B51" s="4">
        <v>0</v>
      </c>
      <c r="C51">
        <f>'P1'!D47</f>
        <v>36.35</v>
      </c>
      <c r="D51">
        <f>'P2'!D47</f>
        <v>36.799999999999997</v>
      </c>
      <c r="E51">
        <f>'P3'!D47</f>
        <v>36.950000000000003</v>
      </c>
      <c r="F51">
        <f>'P4'!D47</f>
        <v>37.270000000000003</v>
      </c>
      <c r="G51">
        <f>'P5'!D47</f>
        <v>36.880000000000003</v>
      </c>
      <c r="H51">
        <f>'P6'!D47</f>
        <v>36.9</v>
      </c>
      <c r="I51">
        <f>'P7'!D47</f>
        <v>37.01</v>
      </c>
      <c r="J51">
        <f>'P8'!D47</f>
        <v>37.4</v>
      </c>
      <c r="K51">
        <f>'P9'!D47</f>
        <v>37.200000000000003</v>
      </c>
      <c r="L51">
        <f>'P10'!D47</f>
        <v>37.229999999999997</v>
      </c>
      <c r="M51">
        <f>AVERAGE(C51:L51)</f>
        <v>36.999000000000002</v>
      </c>
      <c r="N51">
        <f>STDEV(C51:L51)</f>
        <v>0.30097803537430712</v>
      </c>
    </row>
    <row r="52" spans="1:14" x14ac:dyDescent="0.2">
      <c r="A52" s="30" t="s">
        <v>32</v>
      </c>
      <c r="B52" s="3">
        <v>5</v>
      </c>
      <c r="C52">
        <f>'P1'!D48</f>
        <v>36.340000000000003</v>
      </c>
      <c r="D52">
        <f>'P2'!D48</f>
        <v>36.82</v>
      </c>
      <c r="E52">
        <f>'P3'!D48</f>
        <v>36.92</v>
      </c>
      <c r="F52">
        <f>'P4'!D48</f>
        <v>37.28</v>
      </c>
      <c r="G52">
        <f>'P5'!D48</f>
        <v>36.92</v>
      </c>
      <c r="H52">
        <f>'P6'!D48</f>
        <v>36.880000000000003</v>
      </c>
      <c r="I52">
        <f>'P7'!D48</f>
        <v>37.119999999999997</v>
      </c>
      <c r="J52">
        <f>'P8'!D48</f>
        <v>37.409999999999997</v>
      </c>
      <c r="K52">
        <f>'P9'!D48</f>
        <v>37.21</v>
      </c>
      <c r="L52">
        <f>'P10'!D48</f>
        <v>37.159999999999997</v>
      </c>
      <c r="M52">
        <f>AVERAGE(C52:L52)</f>
        <v>37.006000000000007</v>
      </c>
      <c r="N52">
        <f>STDEV(C52:L52)</f>
        <v>0.30284576199041408</v>
      </c>
    </row>
    <row r="53" spans="1:14" x14ac:dyDescent="0.2">
      <c r="A53" s="30"/>
      <c r="B53" s="3">
        <v>10</v>
      </c>
      <c r="C53">
        <f>'P1'!D49</f>
        <v>36.35</v>
      </c>
      <c r="D53">
        <f>'P2'!D49</f>
        <v>36.799999999999997</v>
      </c>
      <c r="E53">
        <f>'P3'!D49</f>
        <v>36.92</v>
      </c>
      <c r="F53">
        <f>'P4'!D49</f>
        <v>37.28</v>
      </c>
      <c r="G53">
        <f>'P5'!D49</f>
        <v>36.92</v>
      </c>
      <c r="H53">
        <f>'P6'!D49</f>
        <v>36.86</v>
      </c>
      <c r="I53">
        <f>'P7'!D49</f>
        <v>37.08</v>
      </c>
      <c r="J53">
        <f>'P8'!D49</f>
        <v>37.380000000000003</v>
      </c>
      <c r="K53">
        <f>'P9'!D49</f>
        <v>37.22</v>
      </c>
      <c r="L53">
        <f>'P10'!D49</f>
        <v>37.11</v>
      </c>
      <c r="M53">
        <f t="shared" ref="M53:M64" si="20">AVERAGE(C53:L53)</f>
        <v>36.992000000000004</v>
      </c>
      <c r="N53">
        <f t="shared" ref="N53:N64" si="21">STDEV(C53:L53)</f>
        <v>0.29513838562048611</v>
      </c>
    </row>
    <row r="54" spans="1:14" x14ac:dyDescent="0.2">
      <c r="A54" s="30"/>
      <c r="B54" s="3">
        <v>15</v>
      </c>
      <c r="C54">
        <f>'P1'!D50</f>
        <v>36.340000000000003</v>
      </c>
      <c r="D54">
        <f>'P2'!D50</f>
        <v>36.79</v>
      </c>
      <c r="E54">
        <f>'P3'!D50</f>
        <v>36.94</v>
      </c>
      <c r="F54">
        <f>'P4'!D50</f>
        <v>37.36</v>
      </c>
      <c r="G54">
        <f>'P5'!D50</f>
        <v>36.93</v>
      </c>
      <c r="H54">
        <f>'P6'!D50</f>
        <v>36.880000000000003</v>
      </c>
      <c r="I54">
        <f>'P7'!D50</f>
        <v>37.04</v>
      </c>
      <c r="J54">
        <f>'P8'!D50</f>
        <v>37.42</v>
      </c>
      <c r="K54">
        <f>'P9'!D50</f>
        <v>37.22</v>
      </c>
      <c r="L54">
        <f>'P10'!D50</f>
        <v>37.1</v>
      </c>
      <c r="M54">
        <f t="shared" si="20"/>
        <v>37.00200000000001</v>
      </c>
      <c r="N54">
        <f t="shared" si="21"/>
        <v>0.31065522153452729</v>
      </c>
    </row>
    <row r="55" spans="1:14" x14ac:dyDescent="0.2">
      <c r="A55" s="30"/>
      <c r="B55" s="3">
        <v>20</v>
      </c>
      <c r="C55">
        <f>'P1'!D51</f>
        <v>36.369999999999997</v>
      </c>
      <c r="D55">
        <f>'P2'!D51</f>
        <v>36.78</v>
      </c>
      <c r="E55">
        <f>'P3'!D51</f>
        <v>36.96</v>
      </c>
      <c r="F55">
        <f>'P4'!D51</f>
        <v>37.380000000000003</v>
      </c>
      <c r="G55">
        <f>'P5'!D51</f>
        <v>36.909999999999997</v>
      </c>
      <c r="H55">
        <f>'P6'!D51</f>
        <v>36.89</v>
      </c>
      <c r="I55">
        <f>'P7'!D51</f>
        <v>37</v>
      </c>
      <c r="J55">
        <f>'P8'!D51</f>
        <v>37.43</v>
      </c>
      <c r="K55">
        <f>'P9'!D51</f>
        <v>37.24</v>
      </c>
      <c r="L55">
        <f>'P10'!D51</f>
        <v>37.08</v>
      </c>
      <c r="M55">
        <f t="shared" si="20"/>
        <v>37.004000000000005</v>
      </c>
      <c r="N55">
        <f t="shared" si="21"/>
        <v>0.30916374661693896</v>
      </c>
    </row>
    <row r="56" spans="1:14" x14ac:dyDescent="0.2">
      <c r="A56" s="30"/>
      <c r="B56" s="3">
        <v>25</v>
      </c>
      <c r="C56">
        <f>'P1'!D52</f>
        <v>36.36</v>
      </c>
      <c r="D56">
        <f>'P2'!D52</f>
        <v>36.79</v>
      </c>
      <c r="E56">
        <f>'P3'!D52</f>
        <v>36.99</v>
      </c>
      <c r="F56">
        <f>'P4'!D52</f>
        <v>37.46</v>
      </c>
      <c r="G56">
        <f>'P5'!D52</f>
        <v>36.92</v>
      </c>
      <c r="H56">
        <f>'P6'!D52</f>
        <v>36.9</v>
      </c>
      <c r="I56">
        <f>'P7'!D52</f>
        <v>37</v>
      </c>
      <c r="J56">
        <f>'P8'!D52</f>
        <v>37.43</v>
      </c>
      <c r="K56">
        <f>'P9'!D52</f>
        <v>37.25</v>
      </c>
      <c r="L56">
        <f>'P10'!D52</f>
        <v>37.08</v>
      </c>
      <c r="M56">
        <f t="shared" si="20"/>
        <v>37.018000000000008</v>
      </c>
      <c r="N56">
        <f t="shared" si="21"/>
        <v>0.32186263460606251</v>
      </c>
    </row>
    <row r="57" spans="1:14" x14ac:dyDescent="0.2">
      <c r="A57" s="30"/>
      <c r="B57" s="3">
        <v>30</v>
      </c>
      <c r="C57">
        <f>'P1'!D53</f>
        <v>36.380000000000003</v>
      </c>
      <c r="D57">
        <f>'P2'!D53</f>
        <v>36.89</v>
      </c>
      <c r="E57">
        <f>'P3'!D53</f>
        <v>37.020000000000003</v>
      </c>
      <c r="F57">
        <f>'P4'!D53</f>
        <v>37.520000000000003</v>
      </c>
      <c r="G57">
        <f>'P5'!D53</f>
        <v>36.94</v>
      </c>
      <c r="H57">
        <f>'P6'!D53</f>
        <v>36.92</v>
      </c>
      <c r="I57">
        <f>'P7'!D53</f>
        <v>37.01</v>
      </c>
      <c r="J57">
        <f>'P8'!D53</f>
        <v>37.43</v>
      </c>
      <c r="K57">
        <f>'P9'!D53</f>
        <v>37.25</v>
      </c>
      <c r="L57">
        <f>'P10'!D53</f>
        <v>37.090000000000003</v>
      </c>
      <c r="M57">
        <f t="shared" si="20"/>
        <v>37.045000000000002</v>
      </c>
      <c r="N57">
        <f t="shared" si="21"/>
        <v>0.31844238969640254</v>
      </c>
    </row>
    <row r="58" spans="1:14" x14ac:dyDescent="0.2">
      <c r="A58" s="6" t="s">
        <v>33</v>
      </c>
      <c r="B58" s="3" t="s">
        <v>65</v>
      </c>
      <c r="C58">
        <f>'P1'!D54</f>
        <v>36.46</v>
      </c>
      <c r="D58">
        <f>'P2'!D54</f>
        <v>36.83</v>
      </c>
      <c r="E58">
        <f>'P3'!D54</f>
        <v>37.090000000000003</v>
      </c>
      <c r="F58">
        <f>'P4'!D54</f>
        <v>37.56</v>
      </c>
      <c r="G58">
        <f>'P5'!D54</f>
        <v>36.979999999999997</v>
      </c>
      <c r="H58">
        <f>'P6'!D54</f>
        <v>36.950000000000003</v>
      </c>
      <c r="I58">
        <f>'P7'!D54</f>
        <v>37.03</v>
      </c>
      <c r="J58">
        <f>'P8'!D54</f>
        <v>37.36</v>
      </c>
      <c r="K58">
        <f>'P9'!D54</f>
        <v>37.270000000000003</v>
      </c>
      <c r="L58">
        <f>'P10'!D54</f>
        <v>37.06</v>
      </c>
      <c r="M58">
        <f t="shared" si="20"/>
        <v>37.058999999999997</v>
      </c>
      <c r="N58">
        <f t="shared" si="21"/>
        <v>0.30134697609234495</v>
      </c>
    </row>
    <row r="59" spans="1:14" x14ac:dyDescent="0.2">
      <c r="A59" s="30" t="s">
        <v>34</v>
      </c>
      <c r="B59" s="3">
        <v>5</v>
      </c>
      <c r="C59">
        <f>'P1'!D55</f>
        <v>36.479999999999997</v>
      </c>
      <c r="D59">
        <f>'P2'!D55</f>
        <v>36.880000000000003</v>
      </c>
      <c r="E59">
        <f>'P3'!D55</f>
        <v>37.25</v>
      </c>
      <c r="F59">
        <f>'P4'!D55</f>
        <v>37.549999999999997</v>
      </c>
      <c r="G59">
        <f>'P5'!D55</f>
        <v>37.04</v>
      </c>
      <c r="H59">
        <f>'P6'!D55</f>
        <v>37.03</v>
      </c>
      <c r="I59">
        <f>'P7'!D55</f>
        <v>37.08</v>
      </c>
      <c r="J59">
        <f>'P8'!D55</f>
        <v>37.39</v>
      </c>
      <c r="K59">
        <f>'P9'!D55</f>
        <v>37.29</v>
      </c>
      <c r="L59">
        <f>'P10'!D55</f>
        <v>37.14</v>
      </c>
      <c r="M59">
        <f t="shared" si="20"/>
        <v>37.113</v>
      </c>
      <c r="N59">
        <f t="shared" si="21"/>
        <v>0.29567437043702888</v>
      </c>
    </row>
    <row r="60" spans="1:14" x14ac:dyDescent="0.2">
      <c r="A60" s="30"/>
      <c r="B60" s="3">
        <v>10</v>
      </c>
      <c r="C60">
        <f>'P1'!D56</f>
        <v>36.53</v>
      </c>
      <c r="D60">
        <f>'P2'!D56</f>
        <v>36.9</v>
      </c>
      <c r="E60">
        <f>'P3'!D56</f>
        <v>37.4</v>
      </c>
      <c r="F60">
        <f>'P4'!D55</f>
        <v>37.549999999999997</v>
      </c>
      <c r="G60">
        <f>'P5'!D56</f>
        <v>37.130000000000003</v>
      </c>
      <c r="H60">
        <f>'P6'!D56</f>
        <v>37.15</v>
      </c>
      <c r="I60">
        <f>'P7'!D56</f>
        <v>37.159999999999997</v>
      </c>
      <c r="J60">
        <f>'P8'!D56</f>
        <v>37.46</v>
      </c>
      <c r="K60">
        <f>'P9'!D56</f>
        <v>37.31</v>
      </c>
      <c r="L60">
        <f>'P10'!D56</f>
        <v>37.21</v>
      </c>
      <c r="M60">
        <f t="shared" si="20"/>
        <v>37.179999999999993</v>
      </c>
      <c r="N60">
        <f t="shared" si="21"/>
        <v>0.29555973263547808</v>
      </c>
    </row>
    <row r="61" spans="1:14" x14ac:dyDescent="0.2">
      <c r="A61" s="30"/>
      <c r="B61" s="3">
        <v>15</v>
      </c>
      <c r="C61">
        <f>'P1'!D57</f>
        <v>36.630000000000003</v>
      </c>
      <c r="D61">
        <f>'P2'!D57</f>
        <v>37</v>
      </c>
      <c r="E61">
        <f>'P3'!D57</f>
        <v>37.590000000000003</v>
      </c>
      <c r="F61">
        <f>'P4'!D56</f>
        <v>37.76</v>
      </c>
      <c r="G61">
        <f>'P5'!D57</f>
        <v>37.270000000000003</v>
      </c>
      <c r="H61">
        <f>'P6'!D57</f>
        <v>37.31</v>
      </c>
      <c r="I61">
        <f>'P7'!D57</f>
        <v>37.28</v>
      </c>
      <c r="J61">
        <f>'P8'!D57</f>
        <v>37.49</v>
      </c>
      <c r="K61">
        <f>'P9'!D57</f>
        <v>37.36</v>
      </c>
      <c r="L61">
        <f>'P10'!D57</f>
        <v>37.31</v>
      </c>
      <c r="M61">
        <f t="shared" si="20"/>
        <v>37.300000000000004</v>
      </c>
      <c r="N61">
        <f t="shared" si="21"/>
        <v>0.31194728899464863</v>
      </c>
    </row>
    <row r="62" spans="1:14" x14ac:dyDescent="0.2">
      <c r="A62" s="30"/>
      <c r="B62" s="3">
        <v>20</v>
      </c>
      <c r="C62">
        <f>'P1'!D58</f>
        <v>36.76</v>
      </c>
      <c r="D62">
        <f>'P2'!D58</f>
        <v>37.090000000000003</v>
      </c>
      <c r="E62">
        <f>'P3'!D58</f>
        <v>37.729999999999997</v>
      </c>
      <c r="F62">
        <f>'P4'!D58</f>
        <v>38.08</v>
      </c>
      <c r="G62">
        <f>'P5'!D58</f>
        <v>37.36</v>
      </c>
      <c r="H62">
        <f>'P6'!D58</f>
        <v>37.46</v>
      </c>
      <c r="I62">
        <f>'P7'!D58</f>
        <v>37.43</v>
      </c>
      <c r="J62">
        <f>'P8'!D58</f>
        <v>37.58</v>
      </c>
      <c r="K62">
        <f>'P9'!D58</f>
        <v>37.409999999999997</v>
      </c>
      <c r="L62">
        <f>'P10'!D58</f>
        <v>37.450000000000003</v>
      </c>
      <c r="M62">
        <f t="shared" si="20"/>
        <v>37.434999999999995</v>
      </c>
      <c r="N62">
        <f t="shared" si="21"/>
        <v>0.35053134271020869</v>
      </c>
    </row>
    <row r="63" spans="1:14" x14ac:dyDescent="0.2">
      <c r="A63" s="30"/>
      <c r="B63" s="3">
        <v>25</v>
      </c>
      <c r="C63">
        <f>'P1'!D59</f>
        <v>36.93</v>
      </c>
      <c r="D63">
        <f>'P2'!D59</f>
        <v>37.22</v>
      </c>
      <c r="E63">
        <f>'P3'!D59</f>
        <v>37.869999999999997</v>
      </c>
      <c r="F63">
        <f>'P4'!D59</f>
        <v>38.22</v>
      </c>
      <c r="G63">
        <f>'P5'!D59</f>
        <v>37.5</v>
      </c>
      <c r="H63">
        <f>'P6'!D59</f>
        <v>37.67</v>
      </c>
      <c r="I63">
        <f>'P7'!D59</f>
        <v>37.58</v>
      </c>
      <c r="J63">
        <f>'P8'!D59</f>
        <v>37.72</v>
      </c>
      <c r="K63">
        <f>'P9'!D59</f>
        <v>37.47</v>
      </c>
      <c r="L63">
        <f>'P10'!D59</f>
        <v>37.549999999999997</v>
      </c>
      <c r="M63">
        <f t="shared" si="20"/>
        <v>37.573000000000008</v>
      </c>
      <c r="N63">
        <f t="shared" si="21"/>
        <v>0.34839473143101457</v>
      </c>
    </row>
    <row r="64" spans="1:14" x14ac:dyDescent="0.2">
      <c r="A64" s="30"/>
      <c r="B64" s="3">
        <v>30</v>
      </c>
      <c r="C64">
        <f>'P1'!D60</f>
        <v>37.01</v>
      </c>
      <c r="D64">
        <f>'P2'!D60</f>
        <v>37.33</v>
      </c>
      <c r="E64">
        <f>'P3'!D60</f>
        <v>38.03</v>
      </c>
      <c r="F64">
        <f>'P4'!D60</f>
        <v>38.340000000000003</v>
      </c>
      <c r="G64">
        <f>'P5'!D60</f>
        <v>37.590000000000003</v>
      </c>
      <c r="H64">
        <f>'P6'!D60</f>
        <v>37.81</v>
      </c>
      <c r="I64">
        <f>'P7'!D60</f>
        <v>37.700000000000003</v>
      </c>
      <c r="J64">
        <f>'P8'!D60</f>
        <v>37.79</v>
      </c>
      <c r="K64">
        <f>'P9'!D60</f>
        <v>37.51</v>
      </c>
      <c r="L64">
        <f>'P10'!D60</f>
        <v>37.69</v>
      </c>
      <c r="M64">
        <f t="shared" si="20"/>
        <v>37.68</v>
      </c>
      <c r="N64">
        <f t="shared" si="21"/>
        <v>0.36453928305312988</v>
      </c>
    </row>
  </sheetData>
  <mergeCells count="6">
    <mergeCell ref="A59:A64"/>
    <mergeCell ref="A3:A8"/>
    <mergeCell ref="A10:A15"/>
    <mergeCell ref="A36:A41"/>
    <mergeCell ref="A43:A48"/>
    <mergeCell ref="A52:A5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47"/>
  <sheetViews>
    <sheetView topLeftCell="B1" workbookViewId="0">
      <selection activeCell="N35" sqref="N35"/>
    </sheetView>
  </sheetViews>
  <sheetFormatPr baseColWidth="10" defaultColWidth="8.83203125" defaultRowHeight="15" x14ac:dyDescent="0.2"/>
  <cols>
    <col min="1" max="1" width="24" bestFit="1" customWidth="1"/>
    <col min="2" max="2" width="11.5" bestFit="1" customWidth="1"/>
    <col min="3" max="3" width="12" bestFit="1" customWidth="1"/>
    <col min="14" max="14" width="18" bestFit="1" customWidth="1"/>
    <col min="18" max="18" width="10.6640625" bestFit="1" customWidth="1"/>
  </cols>
  <sheetData>
    <row r="1" spans="1:32" ht="16" x14ac:dyDescent="0.2">
      <c r="A1" t="s">
        <v>52</v>
      </c>
      <c r="B1" s="4" t="s">
        <v>18</v>
      </c>
      <c r="C1" s="12" t="s">
        <v>53</v>
      </c>
      <c r="D1" s="12" t="s">
        <v>54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64</v>
      </c>
      <c r="R1" t="s">
        <v>52</v>
      </c>
      <c r="S1" t="s">
        <v>31</v>
      </c>
      <c r="T1" t="s">
        <v>32</v>
      </c>
      <c r="Z1" t="s">
        <v>33</v>
      </c>
      <c r="AA1" t="s">
        <v>34</v>
      </c>
    </row>
    <row r="2" spans="1:32" ht="16" x14ac:dyDescent="0.2">
      <c r="A2" t="s">
        <v>31</v>
      </c>
      <c r="B2" s="4">
        <v>0</v>
      </c>
      <c r="C2">
        <f>'P1'!K5</f>
        <v>0</v>
      </c>
      <c r="D2">
        <f>'P2'!K5</f>
        <v>31.619999999999997</v>
      </c>
      <c r="E2">
        <f>'P3'!K5</f>
        <v>32.1</v>
      </c>
      <c r="F2">
        <f>'P4'!K5</f>
        <v>31.914999999999999</v>
      </c>
      <c r="G2">
        <f>'P5'!K5</f>
        <v>33.44</v>
      </c>
      <c r="H2">
        <f>'P6'!K5</f>
        <v>31.325000000000003</v>
      </c>
      <c r="I2">
        <f>'P7'!K5</f>
        <v>33.11</v>
      </c>
      <c r="J2">
        <f>'P8'!K5</f>
        <v>31.43</v>
      </c>
      <c r="K2">
        <f>'P9'!K5</f>
        <v>31.16</v>
      </c>
      <c r="L2">
        <f>'P10'!K5</f>
        <v>32.185000000000002</v>
      </c>
      <c r="M2">
        <f>AVERAGE(D2:L2)</f>
        <v>32.031666666666666</v>
      </c>
      <c r="N2">
        <f>STDEV(D2:L2)</f>
        <v>0.78887974368721059</v>
      </c>
      <c r="R2" t="s">
        <v>18</v>
      </c>
      <c r="S2">
        <v>0</v>
      </c>
      <c r="T2">
        <v>5</v>
      </c>
      <c r="U2">
        <v>10</v>
      </c>
      <c r="V2">
        <v>15</v>
      </c>
      <c r="W2">
        <v>20</v>
      </c>
      <c r="X2">
        <v>25</v>
      </c>
      <c r="Y2">
        <v>30</v>
      </c>
      <c r="Z2" t="s">
        <v>65</v>
      </c>
      <c r="AA2">
        <v>5</v>
      </c>
      <c r="AB2">
        <v>10</v>
      </c>
      <c r="AC2">
        <v>15</v>
      </c>
      <c r="AD2">
        <v>20</v>
      </c>
      <c r="AE2">
        <v>25</v>
      </c>
      <c r="AF2">
        <v>30</v>
      </c>
    </row>
    <row r="3" spans="1:32" x14ac:dyDescent="0.2">
      <c r="A3" s="30" t="s">
        <v>32</v>
      </c>
      <c r="B3" s="3">
        <v>5</v>
      </c>
      <c r="C3">
        <f>'P1'!K6</f>
        <v>34.025000000000006</v>
      </c>
      <c r="D3">
        <f>'P2'!K6</f>
        <v>33.22</v>
      </c>
      <c r="E3">
        <f>'P3'!K6</f>
        <v>34.47</v>
      </c>
      <c r="F3">
        <f>'P4'!K6</f>
        <v>33.299999999999997</v>
      </c>
      <c r="G3">
        <f>'P5'!K6</f>
        <v>34.730000000000004</v>
      </c>
      <c r="H3">
        <f>'P6'!K6</f>
        <v>33.074999999999996</v>
      </c>
      <c r="I3">
        <f>'P7'!K6</f>
        <v>34.564999999999998</v>
      </c>
      <c r="J3">
        <f>'P8'!K6</f>
        <v>34.185000000000002</v>
      </c>
      <c r="K3">
        <f>'P9'!K6</f>
        <v>33.334999999999994</v>
      </c>
      <c r="L3">
        <f>'P10'!K6</f>
        <v>34.08</v>
      </c>
      <c r="M3">
        <f>AVERAGE(C3:L3)</f>
        <v>33.898499999999999</v>
      </c>
      <c r="N3">
        <f>STDEV(C3:L3)</f>
        <v>0.61531405711952614</v>
      </c>
      <c r="R3" t="s">
        <v>53</v>
      </c>
      <c r="S3">
        <v>0</v>
      </c>
      <c r="T3">
        <v>34.025000000000006</v>
      </c>
      <c r="U3">
        <v>34.4</v>
      </c>
      <c r="V3">
        <v>34.565000000000005</v>
      </c>
      <c r="W3">
        <v>34.674999999999997</v>
      </c>
      <c r="X3">
        <v>34.769999999999996</v>
      </c>
      <c r="Y3">
        <v>34.69</v>
      </c>
      <c r="Z3">
        <v>34.93</v>
      </c>
      <c r="AA3">
        <v>34.690000000000005</v>
      </c>
      <c r="AB3">
        <v>35.164999999999999</v>
      </c>
      <c r="AC3">
        <v>35.200000000000003</v>
      </c>
      <c r="AD3">
        <v>35.204999999999998</v>
      </c>
      <c r="AE3">
        <v>35.164999999999999</v>
      </c>
      <c r="AF3">
        <v>35.06</v>
      </c>
    </row>
    <row r="4" spans="1:32" x14ac:dyDescent="0.2">
      <c r="A4" s="30"/>
      <c r="B4" s="3">
        <v>10</v>
      </c>
      <c r="C4">
        <f>'P1'!K7</f>
        <v>34.4</v>
      </c>
      <c r="D4">
        <f>'P2'!K7</f>
        <v>33.669999999999995</v>
      </c>
      <c r="E4">
        <f>'P3'!K7</f>
        <v>35.049999999999997</v>
      </c>
      <c r="F4">
        <f>'P4'!K7</f>
        <v>34.019999999999996</v>
      </c>
      <c r="G4">
        <f>'P5'!K7</f>
        <v>35.045000000000002</v>
      </c>
      <c r="H4">
        <f>'P6'!K7</f>
        <v>33.78</v>
      </c>
      <c r="I4">
        <f>'P7'!K7</f>
        <v>35.064999999999998</v>
      </c>
      <c r="J4">
        <f>'P8'!K7</f>
        <v>34.56</v>
      </c>
      <c r="K4">
        <f>'P9'!K7</f>
        <v>34.195</v>
      </c>
      <c r="L4">
        <f>'P10'!K7</f>
        <v>34.54</v>
      </c>
      <c r="M4">
        <f t="shared" ref="M4:M15" si="0">AVERAGE(C4:L4)</f>
        <v>34.432500000000005</v>
      </c>
      <c r="N4">
        <f t="shared" ref="N4:N15" si="1">STDEV(C4:L4)</f>
        <v>0.51844987971623502</v>
      </c>
      <c r="R4" t="s">
        <v>54</v>
      </c>
      <c r="S4">
        <v>31.619999999999997</v>
      </c>
      <c r="T4">
        <v>33.22</v>
      </c>
      <c r="U4">
        <v>33.669999999999995</v>
      </c>
      <c r="V4">
        <v>33.979999999999997</v>
      </c>
      <c r="W4">
        <v>34.22</v>
      </c>
      <c r="X4">
        <v>34.450000000000003</v>
      </c>
      <c r="Y4">
        <v>34.57</v>
      </c>
      <c r="Z4">
        <v>34.700000000000003</v>
      </c>
      <c r="AA4">
        <v>34.915000000000006</v>
      </c>
      <c r="AB4">
        <v>34.76</v>
      </c>
      <c r="AC4">
        <v>35.51</v>
      </c>
      <c r="AD4">
        <v>35.380000000000003</v>
      </c>
      <c r="AE4">
        <v>35.254999999999995</v>
      </c>
      <c r="AF4">
        <v>35.265000000000001</v>
      </c>
    </row>
    <row r="5" spans="1:32" x14ac:dyDescent="0.2">
      <c r="A5" s="30"/>
      <c r="B5" s="3">
        <v>15</v>
      </c>
      <c r="C5">
        <f>'P1'!K8</f>
        <v>34.565000000000005</v>
      </c>
      <c r="D5">
        <f>'P2'!K8</f>
        <v>33.979999999999997</v>
      </c>
      <c r="E5">
        <f>'P3'!K8</f>
        <v>35.450000000000003</v>
      </c>
      <c r="F5">
        <f>'P4'!K8</f>
        <v>34.650000000000006</v>
      </c>
      <c r="G5">
        <f>'P5'!K8</f>
        <v>35.245000000000005</v>
      </c>
      <c r="H5">
        <f>'P6'!K8</f>
        <v>34.129999999999995</v>
      </c>
      <c r="I5">
        <f>'P7'!K8</f>
        <v>35.47</v>
      </c>
      <c r="J5">
        <f>'P8'!K8</f>
        <v>34.954999999999998</v>
      </c>
      <c r="K5">
        <f>'P9'!K8</f>
        <v>34.715000000000003</v>
      </c>
      <c r="L5">
        <f>'P10'!K8</f>
        <v>34.824999999999996</v>
      </c>
      <c r="M5">
        <f t="shared" si="0"/>
        <v>34.798499999999997</v>
      </c>
      <c r="N5">
        <f t="shared" si="1"/>
        <v>0.50555827227597416</v>
      </c>
      <c r="R5" t="s">
        <v>55</v>
      </c>
      <c r="S5">
        <v>32.1</v>
      </c>
      <c r="T5">
        <v>34.47</v>
      </c>
      <c r="U5">
        <v>35.049999999999997</v>
      </c>
      <c r="V5">
        <v>35.450000000000003</v>
      </c>
      <c r="W5">
        <v>35.465000000000003</v>
      </c>
      <c r="X5">
        <v>35.625</v>
      </c>
      <c r="Y5">
        <v>35.435000000000002</v>
      </c>
      <c r="Z5">
        <v>34.935000000000002</v>
      </c>
      <c r="AA5">
        <v>35.754999999999995</v>
      </c>
      <c r="AB5">
        <v>36.17</v>
      </c>
      <c r="AC5">
        <v>36.414999999999999</v>
      </c>
      <c r="AD5">
        <v>36.585000000000008</v>
      </c>
      <c r="AE5">
        <v>36.57</v>
      </c>
      <c r="AF5">
        <v>36.594999999999999</v>
      </c>
    </row>
    <row r="6" spans="1:32" x14ac:dyDescent="0.2">
      <c r="A6" s="30"/>
      <c r="B6" s="3">
        <v>20</v>
      </c>
      <c r="C6">
        <f>'P1'!K9</f>
        <v>34.674999999999997</v>
      </c>
      <c r="D6">
        <f>'P2'!K9</f>
        <v>34.22</v>
      </c>
      <c r="E6">
        <f>'P3'!K9</f>
        <v>35.465000000000003</v>
      </c>
      <c r="F6">
        <f>'P4'!K9</f>
        <v>34.855000000000004</v>
      </c>
      <c r="G6">
        <f>'P5'!K9</f>
        <v>35.459999999999994</v>
      </c>
      <c r="H6">
        <f>'P6'!K9</f>
        <v>34.44</v>
      </c>
      <c r="I6">
        <f>'P7'!K9</f>
        <v>35.894999999999996</v>
      </c>
      <c r="J6">
        <f>'P8'!K9</f>
        <v>35.089999999999996</v>
      </c>
      <c r="K6">
        <f>'P9'!K9</f>
        <v>35.134999999999998</v>
      </c>
      <c r="L6">
        <f>'P10'!K9</f>
        <v>34.75</v>
      </c>
      <c r="M6">
        <f t="shared" si="0"/>
        <v>34.998499999999993</v>
      </c>
      <c r="N6">
        <f t="shared" si="1"/>
        <v>0.51275969030336166</v>
      </c>
      <c r="R6" t="s">
        <v>56</v>
      </c>
      <c r="S6">
        <v>31.914999999999999</v>
      </c>
      <c r="T6">
        <v>33.299999999999997</v>
      </c>
      <c r="U6">
        <v>34.019999999999996</v>
      </c>
      <c r="V6">
        <v>34.650000000000006</v>
      </c>
      <c r="W6">
        <v>34.855000000000004</v>
      </c>
      <c r="X6">
        <v>34.944999999999993</v>
      </c>
      <c r="Y6">
        <v>35.285000000000004</v>
      </c>
      <c r="Z6">
        <v>35.844999999999999</v>
      </c>
      <c r="AA6">
        <v>35.814999999999998</v>
      </c>
      <c r="AB6">
        <v>36.234999999999999</v>
      </c>
      <c r="AC6">
        <v>36.554999999999993</v>
      </c>
      <c r="AD6">
        <v>36.774999999999999</v>
      </c>
      <c r="AE6">
        <v>36.814999999999998</v>
      </c>
      <c r="AF6">
        <v>36.924999999999997</v>
      </c>
    </row>
    <row r="7" spans="1:32" x14ac:dyDescent="0.2">
      <c r="A7" s="30"/>
      <c r="B7" s="3">
        <v>25</v>
      </c>
      <c r="C7">
        <f>'P1'!K10</f>
        <v>34.769999999999996</v>
      </c>
      <c r="D7">
        <f>'P2'!K10</f>
        <v>34.450000000000003</v>
      </c>
      <c r="E7">
        <f>'P3'!K10</f>
        <v>35.625</v>
      </c>
      <c r="F7">
        <f>'P4'!K10</f>
        <v>34.944999999999993</v>
      </c>
      <c r="G7">
        <f>'P5'!K10</f>
        <v>35.69</v>
      </c>
      <c r="H7">
        <f>'P6'!K10</f>
        <v>34.695000000000007</v>
      </c>
      <c r="I7">
        <f>'P7'!K10</f>
        <v>35.78</v>
      </c>
      <c r="J7">
        <f>'P8'!K10</f>
        <v>35.21</v>
      </c>
      <c r="K7">
        <f>'P9'!K10</f>
        <v>35.58</v>
      </c>
      <c r="L7">
        <f>'P10'!K10</f>
        <v>34.92</v>
      </c>
      <c r="M7">
        <f t="shared" si="0"/>
        <v>35.166499999999999</v>
      </c>
      <c r="N7">
        <f t="shared" si="1"/>
        <v>0.47565773175443804</v>
      </c>
      <c r="R7" t="s">
        <v>57</v>
      </c>
      <c r="S7">
        <v>33.44</v>
      </c>
      <c r="T7">
        <v>34.730000000000004</v>
      </c>
      <c r="U7">
        <v>35.045000000000002</v>
      </c>
      <c r="V7">
        <v>35.245000000000005</v>
      </c>
      <c r="W7">
        <v>35.459999999999994</v>
      </c>
      <c r="X7">
        <v>35.69</v>
      </c>
      <c r="Y7">
        <v>35.625</v>
      </c>
      <c r="Z7">
        <v>35.840000000000003</v>
      </c>
      <c r="AA7">
        <v>36.015000000000001</v>
      </c>
      <c r="AB7">
        <v>36.21</v>
      </c>
      <c r="AC7">
        <v>36.309999999999995</v>
      </c>
      <c r="AD7">
        <v>36.355000000000004</v>
      </c>
      <c r="AE7">
        <v>36.484999999999999</v>
      </c>
      <c r="AF7">
        <v>37.15</v>
      </c>
    </row>
    <row r="8" spans="1:32" x14ac:dyDescent="0.2">
      <c r="A8" s="30"/>
      <c r="B8" s="3">
        <v>30</v>
      </c>
      <c r="C8">
        <f>'P1'!K11</f>
        <v>34.69</v>
      </c>
      <c r="D8">
        <f>'P2'!K11</f>
        <v>34.57</v>
      </c>
      <c r="E8">
        <f>'P3'!K11</f>
        <v>35.435000000000002</v>
      </c>
      <c r="F8">
        <f>'P4'!K11</f>
        <v>35.285000000000004</v>
      </c>
      <c r="G8">
        <f>'P5'!K11</f>
        <v>35.625</v>
      </c>
      <c r="H8">
        <f>'P6'!K11</f>
        <v>34.814999999999998</v>
      </c>
      <c r="I8">
        <f>'P7'!K11</f>
        <v>35.89</v>
      </c>
      <c r="J8">
        <f>'P8'!K11</f>
        <v>35.174999999999997</v>
      </c>
      <c r="K8">
        <f>'P9'!K11</f>
        <v>35.594999999999999</v>
      </c>
      <c r="L8">
        <f>'P10'!K11</f>
        <v>34.655000000000001</v>
      </c>
      <c r="M8">
        <f t="shared" si="0"/>
        <v>35.173500000000004</v>
      </c>
      <c r="N8">
        <f t="shared" si="1"/>
        <v>0.46798059076561477</v>
      </c>
      <c r="R8" t="s">
        <v>58</v>
      </c>
      <c r="S8">
        <v>31.325000000000003</v>
      </c>
      <c r="T8">
        <v>33.074999999999996</v>
      </c>
      <c r="U8">
        <v>33.78</v>
      </c>
      <c r="V8">
        <v>34.129999999999995</v>
      </c>
      <c r="W8">
        <v>34.44</v>
      </c>
      <c r="X8">
        <v>34.695000000000007</v>
      </c>
      <c r="Y8">
        <v>34.814999999999998</v>
      </c>
      <c r="Z8">
        <v>34.869999999999997</v>
      </c>
      <c r="AA8">
        <v>35.19</v>
      </c>
      <c r="AB8">
        <v>35.614999999999995</v>
      </c>
      <c r="AC8">
        <v>35.855000000000004</v>
      </c>
      <c r="AD8">
        <v>36.125</v>
      </c>
      <c r="AE8">
        <v>36.35</v>
      </c>
      <c r="AF8">
        <v>36.299999999999997</v>
      </c>
    </row>
    <row r="9" spans="1:32" x14ac:dyDescent="0.2">
      <c r="A9" s="6" t="s">
        <v>33</v>
      </c>
      <c r="B9" s="3" t="s">
        <v>65</v>
      </c>
      <c r="C9">
        <f>'P1'!K12</f>
        <v>34.93</v>
      </c>
      <c r="D9">
        <f>'P2'!K12</f>
        <v>34.700000000000003</v>
      </c>
      <c r="E9">
        <f>'P3'!K12</f>
        <v>34.935000000000002</v>
      </c>
      <c r="F9">
        <f>'P4'!K12</f>
        <v>35.844999999999999</v>
      </c>
      <c r="G9">
        <f>'P5'!K12</f>
        <v>35.840000000000003</v>
      </c>
      <c r="H9">
        <f>'P6'!K12</f>
        <v>34.869999999999997</v>
      </c>
      <c r="I9">
        <f>'P7'!K12</f>
        <v>36.024999999999999</v>
      </c>
      <c r="J9">
        <f>'P8'!K12</f>
        <v>35.474999999999994</v>
      </c>
      <c r="K9">
        <f>'P9'!K12</f>
        <v>35.725000000000001</v>
      </c>
      <c r="L9">
        <f>'P10'!K12</f>
        <v>34.76</v>
      </c>
      <c r="M9">
        <f t="shared" si="0"/>
        <v>35.310500000000005</v>
      </c>
      <c r="N9">
        <f t="shared" si="1"/>
        <v>0.51972455311550469</v>
      </c>
      <c r="R9" t="s">
        <v>59</v>
      </c>
      <c r="S9">
        <v>33.11</v>
      </c>
      <c r="T9">
        <v>34.564999999999998</v>
      </c>
      <c r="U9">
        <v>35.064999999999998</v>
      </c>
      <c r="V9">
        <v>35.47</v>
      </c>
      <c r="W9">
        <v>35.894999999999996</v>
      </c>
      <c r="X9">
        <v>35.78</v>
      </c>
      <c r="Y9">
        <v>35.89</v>
      </c>
      <c r="Z9">
        <v>36.024999999999999</v>
      </c>
      <c r="AA9">
        <v>35.730000000000004</v>
      </c>
      <c r="AB9">
        <v>36.144999999999996</v>
      </c>
      <c r="AC9">
        <v>36.334999999999994</v>
      </c>
      <c r="AD9">
        <v>36.295000000000002</v>
      </c>
      <c r="AE9">
        <v>36</v>
      </c>
      <c r="AF9">
        <v>35.989999999999995</v>
      </c>
    </row>
    <row r="10" spans="1:32" x14ac:dyDescent="0.2">
      <c r="A10" s="30" t="s">
        <v>34</v>
      </c>
      <c r="B10" s="3">
        <v>5</v>
      </c>
      <c r="C10">
        <f>'P1'!K13</f>
        <v>34.690000000000005</v>
      </c>
      <c r="D10">
        <f>'P2'!K13</f>
        <v>34.915000000000006</v>
      </c>
      <c r="E10">
        <f>'P3'!K13</f>
        <v>35.754999999999995</v>
      </c>
      <c r="F10">
        <f>'P4'!K13</f>
        <v>35.814999999999998</v>
      </c>
      <c r="G10">
        <f>'P5'!K13</f>
        <v>36.015000000000001</v>
      </c>
      <c r="H10">
        <f>'P6'!K13</f>
        <v>35.19</v>
      </c>
      <c r="I10">
        <f>'P7'!K13</f>
        <v>35.730000000000004</v>
      </c>
      <c r="J10">
        <f>'P8'!K13</f>
        <v>35.449999999999996</v>
      </c>
      <c r="K10">
        <f>'P9'!K13</f>
        <v>35.625</v>
      </c>
      <c r="L10">
        <f>'P10'!K13</f>
        <v>34.744999999999997</v>
      </c>
      <c r="M10">
        <f t="shared" si="0"/>
        <v>35.393000000000001</v>
      </c>
      <c r="N10">
        <f t="shared" si="1"/>
        <v>0.477314245428405</v>
      </c>
      <c r="R10" t="s">
        <v>60</v>
      </c>
      <c r="S10">
        <v>31.43</v>
      </c>
      <c r="T10">
        <v>34.185000000000002</v>
      </c>
      <c r="U10">
        <v>34.56</v>
      </c>
      <c r="V10">
        <v>34.954999999999998</v>
      </c>
      <c r="W10">
        <v>35.089999999999996</v>
      </c>
      <c r="X10">
        <v>35.21</v>
      </c>
      <c r="Y10">
        <v>35.174999999999997</v>
      </c>
      <c r="Z10">
        <v>35.474999999999994</v>
      </c>
      <c r="AA10">
        <v>35.449999999999996</v>
      </c>
      <c r="AB10">
        <v>35.600000000000009</v>
      </c>
      <c r="AC10">
        <v>35.685000000000002</v>
      </c>
      <c r="AD10">
        <v>35.655000000000001</v>
      </c>
      <c r="AE10">
        <v>35.33</v>
      </c>
      <c r="AF10">
        <v>35.44</v>
      </c>
    </row>
    <row r="11" spans="1:32" x14ac:dyDescent="0.2">
      <c r="A11" s="30"/>
      <c r="B11" s="3">
        <v>10</v>
      </c>
      <c r="C11">
        <f>'P1'!K14</f>
        <v>35.164999999999999</v>
      </c>
      <c r="D11">
        <f>'P2'!K14</f>
        <v>34.76</v>
      </c>
      <c r="E11">
        <f>'P3'!K14</f>
        <v>36.17</v>
      </c>
      <c r="F11">
        <f>'P4'!K14</f>
        <v>36.234999999999999</v>
      </c>
      <c r="G11">
        <f>'P5'!K14</f>
        <v>36.21</v>
      </c>
      <c r="H11">
        <f>'P6'!K14</f>
        <v>35.614999999999995</v>
      </c>
      <c r="I11">
        <f>'P7'!K14</f>
        <v>36.144999999999996</v>
      </c>
      <c r="J11">
        <f>'P8'!K14</f>
        <v>35.600000000000009</v>
      </c>
      <c r="K11">
        <f>'P9'!K14</f>
        <v>36.1</v>
      </c>
      <c r="L11">
        <f>'P10'!K14</f>
        <v>34.645000000000003</v>
      </c>
      <c r="M11">
        <f t="shared" si="0"/>
        <v>35.664499999999997</v>
      </c>
      <c r="N11">
        <f t="shared" si="1"/>
        <v>0.61578518079675204</v>
      </c>
      <c r="R11" t="s">
        <v>61</v>
      </c>
      <c r="S11">
        <v>31.16</v>
      </c>
      <c r="T11">
        <v>33.334999999999994</v>
      </c>
      <c r="U11">
        <v>34.195</v>
      </c>
      <c r="V11">
        <v>34.715000000000003</v>
      </c>
      <c r="W11">
        <v>35.134999999999998</v>
      </c>
      <c r="X11">
        <v>35.58</v>
      </c>
      <c r="Y11">
        <v>35.594999999999999</v>
      </c>
      <c r="Z11">
        <v>35.725000000000001</v>
      </c>
      <c r="AA11">
        <v>35.625</v>
      </c>
      <c r="AB11">
        <v>36.1</v>
      </c>
      <c r="AC11">
        <v>36.129999999999995</v>
      </c>
      <c r="AD11">
        <v>36.054999999999993</v>
      </c>
      <c r="AE11">
        <v>35.954999999999998</v>
      </c>
      <c r="AF11">
        <v>35.979999999999997</v>
      </c>
    </row>
    <row r="12" spans="1:32" x14ac:dyDescent="0.2">
      <c r="A12" s="30"/>
      <c r="B12" s="3">
        <v>15</v>
      </c>
      <c r="C12">
        <f>'P1'!K15</f>
        <v>35.200000000000003</v>
      </c>
      <c r="D12">
        <f>'P2'!K15</f>
        <v>35.51</v>
      </c>
      <c r="E12">
        <f>'P3'!K15</f>
        <v>36.414999999999999</v>
      </c>
      <c r="F12">
        <f>'P4'!K15</f>
        <v>36.554999999999993</v>
      </c>
      <c r="G12">
        <f>'P5'!K15</f>
        <v>36.309999999999995</v>
      </c>
      <c r="H12">
        <f>'P6'!K15</f>
        <v>35.855000000000004</v>
      </c>
      <c r="I12">
        <f>'P7'!K15</f>
        <v>36.334999999999994</v>
      </c>
      <c r="J12">
        <f>'P8'!K15</f>
        <v>35.685000000000002</v>
      </c>
      <c r="K12">
        <f>'P9'!K15</f>
        <v>36.129999999999995</v>
      </c>
      <c r="L12">
        <f>'P10'!K15</f>
        <v>34.844999999999999</v>
      </c>
      <c r="M12">
        <f t="shared" si="0"/>
        <v>35.884</v>
      </c>
      <c r="N12">
        <f t="shared" si="1"/>
        <v>0.56816370880231104</v>
      </c>
      <c r="R12" t="s">
        <v>62</v>
      </c>
      <c r="S12">
        <v>32.185000000000002</v>
      </c>
      <c r="T12">
        <v>34.08</v>
      </c>
      <c r="U12">
        <v>34.54</v>
      </c>
      <c r="V12">
        <v>34.824999999999996</v>
      </c>
      <c r="W12">
        <v>34.75</v>
      </c>
      <c r="X12">
        <v>34.92</v>
      </c>
      <c r="Y12">
        <v>34.655000000000001</v>
      </c>
      <c r="Z12">
        <v>34.76</v>
      </c>
      <c r="AA12">
        <v>34.744999999999997</v>
      </c>
      <c r="AB12">
        <v>34.645000000000003</v>
      </c>
      <c r="AC12">
        <v>34.844999999999999</v>
      </c>
      <c r="AD12">
        <v>35.574999999999996</v>
      </c>
      <c r="AE12">
        <v>35.694999999999993</v>
      </c>
      <c r="AF12">
        <v>35.71</v>
      </c>
    </row>
    <row r="13" spans="1:32" x14ac:dyDescent="0.2">
      <c r="A13" s="30"/>
      <c r="B13" s="3">
        <v>20</v>
      </c>
      <c r="C13">
        <f>'P1'!K16</f>
        <v>35.204999999999998</v>
      </c>
      <c r="D13">
        <f>'P2'!K16</f>
        <v>35.380000000000003</v>
      </c>
      <c r="E13">
        <f>'P3'!K16</f>
        <v>36.585000000000008</v>
      </c>
      <c r="F13">
        <f>'P4'!K16</f>
        <v>36.774999999999999</v>
      </c>
      <c r="G13">
        <f>'P5'!K16</f>
        <v>36.355000000000004</v>
      </c>
      <c r="H13">
        <f>'P6'!K16</f>
        <v>36.125</v>
      </c>
      <c r="I13">
        <f>'P7'!K16</f>
        <v>36.295000000000002</v>
      </c>
      <c r="J13">
        <f>'P8'!K16</f>
        <v>35.655000000000001</v>
      </c>
      <c r="K13">
        <f>'P9'!K16</f>
        <v>36.054999999999993</v>
      </c>
      <c r="L13">
        <f>'P10'!K16</f>
        <v>35.574999999999996</v>
      </c>
      <c r="M13">
        <f t="shared" si="0"/>
        <v>36.000500000000002</v>
      </c>
      <c r="N13">
        <f t="shared" si="1"/>
        <v>0.52605687271751767</v>
      </c>
    </row>
    <row r="14" spans="1:32" x14ac:dyDescent="0.2">
      <c r="A14" s="30"/>
      <c r="B14" s="3">
        <v>25</v>
      </c>
      <c r="C14">
        <f>'P1'!K17</f>
        <v>35.164999999999999</v>
      </c>
      <c r="D14">
        <f>'P2'!K17</f>
        <v>35.254999999999995</v>
      </c>
      <c r="E14">
        <f>'P3'!K17</f>
        <v>36.57</v>
      </c>
      <c r="F14">
        <f>'P4'!K17</f>
        <v>36.814999999999998</v>
      </c>
      <c r="G14">
        <f>'P5'!K17</f>
        <v>36.484999999999999</v>
      </c>
      <c r="H14">
        <f>'P6'!K17</f>
        <v>36.35</v>
      </c>
      <c r="I14">
        <f>'P7'!K17</f>
        <v>36</v>
      </c>
      <c r="J14">
        <f>'P8'!K17</f>
        <v>35.33</v>
      </c>
      <c r="K14">
        <f>'P9'!K17</f>
        <v>35.954999999999998</v>
      </c>
      <c r="L14">
        <f>'P10'!K17</f>
        <v>35.694999999999993</v>
      </c>
      <c r="M14">
        <f t="shared" si="0"/>
        <v>35.961999999999996</v>
      </c>
      <c r="N14">
        <f t="shared" si="1"/>
        <v>0.58959590681528184</v>
      </c>
    </row>
    <row r="15" spans="1:32" x14ac:dyDescent="0.2">
      <c r="A15" s="30"/>
      <c r="B15" s="3">
        <v>30</v>
      </c>
      <c r="C15">
        <f>'P1'!K18</f>
        <v>35.06</v>
      </c>
      <c r="D15">
        <f>'P2'!K18</f>
        <v>35.265000000000001</v>
      </c>
      <c r="E15">
        <f>'P3'!K18</f>
        <v>36.594999999999999</v>
      </c>
      <c r="F15">
        <f>'P4'!K18</f>
        <v>36.924999999999997</v>
      </c>
      <c r="G15">
        <f>'P5'!K18</f>
        <v>37.15</v>
      </c>
      <c r="H15">
        <f>'P6'!K18</f>
        <v>36.299999999999997</v>
      </c>
      <c r="I15">
        <f>'P7'!K18</f>
        <v>35.989999999999995</v>
      </c>
      <c r="J15">
        <f>'P8'!K18</f>
        <v>35.44</v>
      </c>
      <c r="K15">
        <f>'P9'!K18</f>
        <v>35.979999999999997</v>
      </c>
      <c r="L15">
        <f>'P10'!K18</f>
        <v>35.71</v>
      </c>
      <c r="M15">
        <f t="shared" si="0"/>
        <v>36.041499999999999</v>
      </c>
      <c r="N15">
        <f t="shared" si="1"/>
        <v>0.70134414598762407</v>
      </c>
    </row>
    <row r="17" spans="1:32" ht="16" x14ac:dyDescent="0.2">
      <c r="A17" t="s">
        <v>66</v>
      </c>
      <c r="B17" s="4" t="s">
        <v>18</v>
      </c>
      <c r="C17" s="12" t="s">
        <v>53</v>
      </c>
      <c r="D17" s="12" t="s">
        <v>54</v>
      </c>
      <c r="E17" s="12" t="s">
        <v>55</v>
      </c>
      <c r="F17" s="12" t="s">
        <v>56</v>
      </c>
      <c r="G17" s="12" t="s">
        <v>57</v>
      </c>
      <c r="H17" s="12" t="s">
        <v>58</v>
      </c>
      <c r="I17" s="12" t="s">
        <v>59</v>
      </c>
      <c r="J17" s="12" t="s">
        <v>60</v>
      </c>
      <c r="K17" s="12" t="s">
        <v>61</v>
      </c>
      <c r="L17" s="12" t="s">
        <v>62</v>
      </c>
      <c r="M17" s="13" t="s">
        <v>63</v>
      </c>
      <c r="N17" s="13" t="s">
        <v>64</v>
      </c>
      <c r="R17" t="s">
        <v>66</v>
      </c>
      <c r="S17" t="s">
        <v>31</v>
      </c>
      <c r="T17" t="s">
        <v>32</v>
      </c>
      <c r="Z17" t="s">
        <v>33</v>
      </c>
      <c r="AA17" t="s">
        <v>34</v>
      </c>
    </row>
    <row r="18" spans="1:32" ht="16" x14ac:dyDescent="0.2">
      <c r="A18" t="s">
        <v>31</v>
      </c>
      <c r="B18" s="4">
        <v>0</v>
      </c>
      <c r="C18">
        <f>'P1'!K26</f>
        <v>30.383600000000008</v>
      </c>
      <c r="D18">
        <f>'P2'!K26</f>
        <v>31.06</v>
      </c>
      <c r="E18">
        <f>'P3'!K26</f>
        <v>32.440000000000005</v>
      </c>
      <c r="F18">
        <f>'P4'!K26</f>
        <v>32.435000000000002</v>
      </c>
      <c r="G18">
        <f>'P5'!K26</f>
        <v>31.785000000000004</v>
      </c>
      <c r="H18">
        <f>'P6'!K26</f>
        <v>31.765000000000001</v>
      </c>
      <c r="I18">
        <f>'P7'!K26</f>
        <v>33.36</v>
      </c>
      <c r="J18">
        <f>'P8'!K26</f>
        <v>31.605</v>
      </c>
      <c r="K18">
        <f>'P9'!K26</f>
        <v>32.305</v>
      </c>
      <c r="L18">
        <f>'P10'!K26</f>
        <v>32.54</v>
      </c>
      <c r="M18">
        <f>AVERAGE(D18:L18)</f>
        <v>32.143888888888888</v>
      </c>
      <c r="N18">
        <f>STDEV(D18:L18)</f>
        <v>0.66818680854317325</v>
      </c>
      <c r="R18" t="s">
        <v>18</v>
      </c>
      <c r="S18">
        <v>0</v>
      </c>
      <c r="T18">
        <v>5</v>
      </c>
      <c r="U18">
        <v>10</v>
      </c>
      <c r="V18">
        <v>15</v>
      </c>
      <c r="W18">
        <v>20</v>
      </c>
      <c r="X18">
        <v>25</v>
      </c>
      <c r="Y18">
        <v>30</v>
      </c>
      <c r="Z18" t="s">
        <v>65</v>
      </c>
      <c r="AA18">
        <v>5</v>
      </c>
      <c r="AB18">
        <v>10</v>
      </c>
      <c r="AC18">
        <v>15</v>
      </c>
      <c r="AD18">
        <v>20</v>
      </c>
      <c r="AE18">
        <v>25</v>
      </c>
      <c r="AF18">
        <v>30</v>
      </c>
    </row>
    <row r="19" spans="1:32" x14ac:dyDescent="0.2">
      <c r="A19" s="30" t="s">
        <v>32</v>
      </c>
      <c r="B19" s="3">
        <v>5</v>
      </c>
      <c r="C19">
        <f>'P1'!K27</f>
        <v>34.125</v>
      </c>
      <c r="D19">
        <f>'P2'!K27</f>
        <v>33.414999999999999</v>
      </c>
      <c r="E19">
        <f>'P3'!K27</f>
        <v>34.114999999999995</v>
      </c>
      <c r="F19">
        <f>'P4'!K27</f>
        <v>33.94</v>
      </c>
      <c r="G19">
        <f>'P5'!K27</f>
        <v>33.494999999999997</v>
      </c>
      <c r="H19">
        <f>'P6'!K27</f>
        <v>34.155000000000001</v>
      </c>
      <c r="I19">
        <f>'P7'!K27</f>
        <v>34.99</v>
      </c>
      <c r="J19">
        <f>'P8'!K27</f>
        <v>33.81</v>
      </c>
      <c r="K19">
        <f>'P9'!K26</f>
        <v>32.305</v>
      </c>
      <c r="L19">
        <f>'P10'!K27</f>
        <v>34.024999999999999</v>
      </c>
      <c r="M19">
        <f>AVERAGE(C19:L19)</f>
        <v>33.837499999999991</v>
      </c>
      <c r="N19">
        <f>STDEV(C19:L19)</f>
        <v>0.6895660873976398</v>
      </c>
      <c r="R19" t="s">
        <v>53</v>
      </c>
      <c r="S19">
        <v>30.383600000000008</v>
      </c>
      <c r="T19">
        <v>34.125</v>
      </c>
      <c r="U19">
        <v>34.6</v>
      </c>
      <c r="V19">
        <v>34.880000000000003</v>
      </c>
      <c r="W19">
        <v>34.994999999999997</v>
      </c>
      <c r="X19">
        <v>35.120000000000005</v>
      </c>
      <c r="Y19">
        <v>35.274999999999999</v>
      </c>
      <c r="Z19">
        <v>34.865000000000002</v>
      </c>
      <c r="AA19">
        <v>35.405000000000001</v>
      </c>
      <c r="AB19">
        <v>35.854999999999997</v>
      </c>
      <c r="AC19">
        <v>35.97</v>
      </c>
      <c r="AD19">
        <v>36.164999999999999</v>
      </c>
      <c r="AE19">
        <v>36.195</v>
      </c>
      <c r="AF19">
        <v>36.215000000000003</v>
      </c>
    </row>
    <row r="20" spans="1:32" x14ac:dyDescent="0.2">
      <c r="A20" s="30"/>
      <c r="B20" s="3">
        <v>10</v>
      </c>
      <c r="C20">
        <f>'P1'!K28</f>
        <v>34.6</v>
      </c>
      <c r="D20">
        <f>'P2'!K28</f>
        <v>34.015000000000001</v>
      </c>
      <c r="E20">
        <f>'P3'!K28</f>
        <v>34.659999999999997</v>
      </c>
      <c r="F20">
        <f>'P4'!K28</f>
        <v>34.475000000000001</v>
      </c>
      <c r="G20">
        <f>'P5'!K28</f>
        <v>33.9</v>
      </c>
      <c r="H20">
        <f>'P6'!K28</f>
        <v>34.72</v>
      </c>
      <c r="I20">
        <f>'P7'!K28</f>
        <v>35.520000000000003</v>
      </c>
      <c r="J20">
        <f>'P8'!K28</f>
        <v>34.534999999999997</v>
      </c>
      <c r="K20">
        <f>'P9'!K28</f>
        <v>34.67</v>
      </c>
      <c r="L20">
        <f>'P10'!K28</f>
        <v>34.709999999999994</v>
      </c>
      <c r="M20">
        <f t="shared" ref="M20:M31" si="2">AVERAGE(C20:L20)</f>
        <v>34.580500000000001</v>
      </c>
      <c r="N20">
        <f t="shared" ref="N20:N31" si="3">STDEV(C20:L20)</f>
        <v>0.43839004702813894</v>
      </c>
      <c r="R20" t="s">
        <v>54</v>
      </c>
      <c r="S20">
        <v>31.06</v>
      </c>
      <c r="T20">
        <v>33.414999999999999</v>
      </c>
      <c r="U20">
        <v>34.015000000000001</v>
      </c>
      <c r="V20">
        <v>34.325000000000003</v>
      </c>
      <c r="W20">
        <v>34.715000000000003</v>
      </c>
      <c r="X20">
        <v>34.855000000000004</v>
      </c>
      <c r="Y20">
        <v>34.78</v>
      </c>
      <c r="Z20">
        <v>35.130000000000003</v>
      </c>
      <c r="AA20">
        <v>35.385000000000005</v>
      </c>
      <c r="AB20">
        <v>35.564999999999998</v>
      </c>
      <c r="AC20">
        <v>35.884999999999998</v>
      </c>
      <c r="AD20">
        <v>36.089999999999996</v>
      </c>
      <c r="AE20">
        <v>36.134999999999998</v>
      </c>
      <c r="AF20">
        <v>36.215000000000003</v>
      </c>
    </row>
    <row r="21" spans="1:32" x14ac:dyDescent="0.2">
      <c r="A21" s="30"/>
      <c r="B21" s="3">
        <v>15</v>
      </c>
      <c r="C21">
        <f>'P1'!K29</f>
        <v>34.880000000000003</v>
      </c>
      <c r="D21">
        <f>'P2'!K29</f>
        <v>34.325000000000003</v>
      </c>
      <c r="E21">
        <f>'P3'!K29</f>
        <v>34.834999999999994</v>
      </c>
      <c r="F21">
        <f>'P4'!K29</f>
        <v>34.665000000000006</v>
      </c>
      <c r="G21">
        <f>'P5'!K29</f>
        <v>34.474999999999994</v>
      </c>
      <c r="H21">
        <f>'P6'!K29</f>
        <v>34.929999999999993</v>
      </c>
      <c r="I21">
        <f>'P7'!K29</f>
        <v>35.685000000000002</v>
      </c>
      <c r="J21">
        <f>'P8'!K29</f>
        <v>34.834999999999994</v>
      </c>
      <c r="K21">
        <f>'P9'!K29</f>
        <v>34.984999999999999</v>
      </c>
      <c r="L21">
        <f>'P10'!K29</f>
        <v>34.855000000000004</v>
      </c>
      <c r="M21">
        <f t="shared" si="2"/>
        <v>34.847000000000001</v>
      </c>
      <c r="N21">
        <f t="shared" si="3"/>
        <v>0.36111094017089995</v>
      </c>
      <c r="R21" t="s">
        <v>55</v>
      </c>
      <c r="S21">
        <v>32.440000000000005</v>
      </c>
      <c r="T21">
        <v>34.114999999999995</v>
      </c>
      <c r="U21">
        <v>34.659999999999997</v>
      </c>
      <c r="V21">
        <v>34.834999999999994</v>
      </c>
      <c r="W21">
        <v>34.895000000000003</v>
      </c>
      <c r="X21">
        <v>35.094999999999999</v>
      </c>
      <c r="Y21">
        <v>35.174999999999997</v>
      </c>
      <c r="Z21">
        <v>35.489999999999995</v>
      </c>
      <c r="AA21">
        <v>35.590000000000003</v>
      </c>
      <c r="AB21">
        <v>35.964999999999996</v>
      </c>
      <c r="AC21">
        <v>36.234999999999999</v>
      </c>
      <c r="AD21">
        <v>36.44</v>
      </c>
      <c r="AE21">
        <v>36.409999999999997</v>
      </c>
      <c r="AF21">
        <v>36.465000000000003</v>
      </c>
    </row>
    <row r="22" spans="1:32" x14ac:dyDescent="0.2">
      <c r="A22" s="30"/>
      <c r="B22" s="3">
        <v>20</v>
      </c>
      <c r="C22">
        <f>'P1'!K30</f>
        <v>34.994999999999997</v>
      </c>
      <c r="D22">
        <f>'P2'!K30</f>
        <v>34.715000000000003</v>
      </c>
      <c r="E22">
        <f>'P3'!K30</f>
        <v>34.895000000000003</v>
      </c>
      <c r="F22">
        <f>'P4'!K30</f>
        <v>34.935000000000002</v>
      </c>
      <c r="G22">
        <f>'P5'!K30</f>
        <v>34.664999999999999</v>
      </c>
      <c r="H22">
        <f>'P6'!K30</f>
        <v>35.145000000000003</v>
      </c>
      <c r="I22">
        <f>'P7'!K30</f>
        <v>35.75</v>
      </c>
      <c r="J22">
        <f>'P8'!K30</f>
        <v>34.975000000000009</v>
      </c>
      <c r="K22">
        <f>'P9'!K30</f>
        <v>35.299999999999997</v>
      </c>
      <c r="L22">
        <f>'P10'!K30</f>
        <v>34.839999999999996</v>
      </c>
      <c r="M22">
        <f t="shared" si="2"/>
        <v>35.021500000000003</v>
      </c>
      <c r="N22">
        <f t="shared" si="3"/>
        <v>0.31690385853686798</v>
      </c>
      <c r="R22" t="s">
        <v>56</v>
      </c>
      <c r="S22">
        <v>32.435000000000002</v>
      </c>
      <c r="T22">
        <v>33.94</v>
      </c>
      <c r="U22">
        <v>34.475000000000001</v>
      </c>
      <c r="V22">
        <v>34.665000000000006</v>
      </c>
      <c r="W22">
        <v>34.935000000000002</v>
      </c>
      <c r="X22">
        <v>35.159999999999997</v>
      </c>
      <c r="Y22">
        <v>35.274999999999999</v>
      </c>
      <c r="Z22">
        <v>35.795000000000002</v>
      </c>
      <c r="AA22">
        <v>35.905000000000001</v>
      </c>
      <c r="AB22">
        <v>36.14</v>
      </c>
      <c r="AC22">
        <v>36.480000000000004</v>
      </c>
      <c r="AD22">
        <v>36.679999999999993</v>
      </c>
      <c r="AE22">
        <v>36.72</v>
      </c>
      <c r="AF22">
        <v>36.844999999999999</v>
      </c>
    </row>
    <row r="23" spans="1:32" x14ac:dyDescent="0.2">
      <c r="A23" s="30"/>
      <c r="B23" s="3">
        <v>25</v>
      </c>
      <c r="C23">
        <f>'P1'!K31</f>
        <v>35.120000000000005</v>
      </c>
      <c r="D23">
        <f>'P2'!K31</f>
        <v>34.855000000000004</v>
      </c>
      <c r="E23">
        <f>'P3'!K31</f>
        <v>35.094999999999999</v>
      </c>
      <c r="F23">
        <f>'P4'!K31</f>
        <v>35.159999999999997</v>
      </c>
      <c r="G23">
        <f>'P5'!K31</f>
        <v>35.089999999999996</v>
      </c>
      <c r="H23">
        <f>'P6'!K31</f>
        <v>35.29</v>
      </c>
      <c r="I23">
        <f>'P7'!K31</f>
        <v>35.799999999999997</v>
      </c>
      <c r="J23">
        <f>'P8'!K31</f>
        <v>34.924999999999997</v>
      </c>
      <c r="K23">
        <f>'P9'!K31</f>
        <v>35.314999999999998</v>
      </c>
      <c r="L23">
        <f>'P10'!K31</f>
        <v>34.980000000000004</v>
      </c>
      <c r="M23">
        <f t="shared" si="2"/>
        <v>35.163000000000004</v>
      </c>
      <c r="N23">
        <f t="shared" si="3"/>
        <v>0.26704348376663578</v>
      </c>
      <c r="R23" t="s">
        <v>57</v>
      </c>
      <c r="S23">
        <v>31.785000000000004</v>
      </c>
      <c r="T23">
        <v>33.494999999999997</v>
      </c>
      <c r="U23">
        <v>33.9</v>
      </c>
      <c r="V23">
        <v>34.474999999999994</v>
      </c>
      <c r="W23">
        <v>34.664999999999999</v>
      </c>
      <c r="X23">
        <v>35.089999999999996</v>
      </c>
      <c r="Y23">
        <v>35.019999999999996</v>
      </c>
      <c r="Z23">
        <v>35.634999999999998</v>
      </c>
      <c r="AA23">
        <v>36.034999999999997</v>
      </c>
      <c r="AB23">
        <v>36.155000000000001</v>
      </c>
      <c r="AC23">
        <v>35.965000000000003</v>
      </c>
      <c r="AD23">
        <v>36.125</v>
      </c>
      <c r="AE23">
        <v>35.984999999999999</v>
      </c>
      <c r="AF23">
        <v>36.14</v>
      </c>
    </row>
    <row r="24" spans="1:32" x14ac:dyDescent="0.2">
      <c r="A24" s="30"/>
      <c r="B24" s="3">
        <v>30</v>
      </c>
      <c r="C24">
        <f>'P1'!K32</f>
        <v>35.274999999999999</v>
      </c>
      <c r="D24">
        <f>'P2'!K32</f>
        <v>34.78</v>
      </c>
      <c r="E24">
        <f>'P3'!K32</f>
        <v>35.174999999999997</v>
      </c>
      <c r="F24">
        <f>'P4'!K32</f>
        <v>35.274999999999999</v>
      </c>
      <c r="G24">
        <f>'P5'!K32</f>
        <v>35.019999999999996</v>
      </c>
      <c r="H24">
        <f>'P6'!K32</f>
        <v>35.405000000000001</v>
      </c>
      <c r="I24">
        <f>'P7'!K32</f>
        <v>35.815000000000005</v>
      </c>
      <c r="J24">
        <f>'P8'!K32</f>
        <v>35.034999999999997</v>
      </c>
      <c r="K24">
        <f>'P9'!K32</f>
        <v>35.465000000000003</v>
      </c>
      <c r="L24">
        <f>'P10'!K32</f>
        <v>35.064999999999998</v>
      </c>
      <c r="M24">
        <f t="shared" si="2"/>
        <v>35.231000000000002</v>
      </c>
      <c r="N24">
        <f t="shared" si="3"/>
        <v>0.28809527744982222</v>
      </c>
      <c r="R24" t="s">
        <v>58</v>
      </c>
      <c r="S24">
        <v>31.765000000000001</v>
      </c>
      <c r="T24">
        <v>34.155000000000001</v>
      </c>
      <c r="U24">
        <v>34.72</v>
      </c>
      <c r="V24">
        <v>34.929999999999993</v>
      </c>
      <c r="W24">
        <v>35.145000000000003</v>
      </c>
      <c r="X24">
        <v>35.29</v>
      </c>
      <c r="Y24">
        <v>35.405000000000001</v>
      </c>
      <c r="Z24">
        <v>35.475000000000001</v>
      </c>
      <c r="AA24">
        <v>35.71</v>
      </c>
      <c r="AB24">
        <v>35.950000000000003</v>
      </c>
      <c r="AC24">
        <v>35.974999999999994</v>
      </c>
      <c r="AD24">
        <v>36.095000000000006</v>
      </c>
      <c r="AE24">
        <v>35.89</v>
      </c>
      <c r="AF24">
        <v>35.879999999999995</v>
      </c>
    </row>
    <row r="25" spans="1:32" x14ac:dyDescent="0.2">
      <c r="A25" s="6" t="s">
        <v>33</v>
      </c>
      <c r="B25" s="3" t="s">
        <v>65</v>
      </c>
      <c r="C25">
        <f>'P1'!K33</f>
        <v>34.865000000000002</v>
      </c>
      <c r="D25">
        <f>'P2'!K33</f>
        <v>35.130000000000003</v>
      </c>
      <c r="E25">
        <f>'P3'!K33</f>
        <v>35.489999999999995</v>
      </c>
      <c r="F25">
        <f>'P4'!K33</f>
        <v>35.795000000000002</v>
      </c>
      <c r="G25">
        <f>'P5'!K33</f>
        <v>35.634999999999998</v>
      </c>
      <c r="H25">
        <f>'P6'!K33</f>
        <v>35.475000000000001</v>
      </c>
      <c r="I25">
        <f>'P7'!K33</f>
        <v>35.520000000000003</v>
      </c>
      <c r="J25">
        <f>'P8'!K33</f>
        <v>35.314999999999998</v>
      </c>
      <c r="K25">
        <f>'P9'!K33</f>
        <v>35.669999999999995</v>
      </c>
      <c r="L25">
        <f>'P10'!K33</f>
        <v>35.615000000000002</v>
      </c>
      <c r="M25">
        <f t="shared" si="2"/>
        <v>35.451000000000008</v>
      </c>
      <c r="N25">
        <f t="shared" si="3"/>
        <v>0.27865550216869645</v>
      </c>
      <c r="R25" t="s">
        <v>59</v>
      </c>
      <c r="S25">
        <v>33.36</v>
      </c>
      <c r="T25">
        <v>34.99</v>
      </c>
      <c r="U25">
        <v>35.520000000000003</v>
      </c>
      <c r="V25">
        <v>35.685000000000002</v>
      </c>
      <c r="W25">
        <v>35.75</v>
      </c>
      <c r="X25">
        <v>35.799999999999997</v>
      </c>
      <c r="Y25">
        <v>35.815000000000005</v>
      </c>
      <c r="Z25">
        <v>35.520000000000003</v>
      </c>
      <c r="AA25">
        <v>35.980000000000004</v>
      </c>
      <c r="AB25">
        <v>36.159999999999997</v>
      </c>
      <c r="AC25">
        <v>36.185000000000002</v>
      </c>
      <c r="AD25">
        <v>36.335000000000001</v>
      </c>
      <c r="AE25">
        <v>36.215000000000003</v>
      </c>
      <c r="AF25">
        <v>36.42</v>
      </c>
    </row>
    <row r="26" spans="1:32" x14ac:dyDescent="0.2">
      <c r="A26" s="30" t="s">
        <v>34</v>
      </c>
      <c r="B26" s="3">
        <v>5</v>
      </c>
      <c r="C26">
        <f>'P1'!K34</f>
        <v>35.405000000000001</v>
      </c>
      <c r="D26">
        <f>'P2'!K34</f>
        <v>35.385000000000005</v>
      </c>
      <c r="E26">
        <f>'P3'!K34</f>
        <v>35.590000000000003</v>
      </c>
      <c r="F26">
        <f>'P4'!K34</f>
        <v>35.905000000000001</v>
      </c>
      <c r="G26">
        <f>'P5'!K34</f>
        <v>36.034999999999997</v>
      </c>
      <c r="H26">
        <f>'P6'!K34</f>
        <v>35.71</v>
      </c>
      <c r="I26">
        <f>'P7'!K34</f>
        <v>35.980000000000004</v>
      </c>
      <c r="J26">
        <f>'P8'!K34</f>
        <v>35.555</v>
      </c>
      <c r="K26">
        <f>'P9'!K34</f>
        <v>35.884999999999998</v>
      </c>
      <c r="L26">
        <f>'P10'!K34</f>
        <v>35.324999999999996</v>
      </c>
      <c r="M26">
        <f t="shared" si="2"/>
        <v>35.677500000000002</v>
      </c>
      <c r="N26">
        <f t="shared" si="3"/>
        <v>0.26287143033979316</v>
      </c>
      <c r="R26" t="s">
        <v>60</v>
      </c>
      <c r="S26">
        <v>31.605</v>
      </c>
      <c r="T26">
        <v>33.81</v>
      </c>
      <c r="U26">
        <v>34.534999999999997</v>
      </c>
      <c r="V26">
        <v>34.834999999999994</v>
      </c>
      <c r="W26">
        <v>34.975000000000009</v>
      </c>
      <c r="X26">
        <v>34.924999999999997</v>
      </c>
      <c r="Y26">
        <v>35.034999999999997</v>
      </c>
      <c r="Z26">
        <v>35.314999999999998</v>
      </c>
      <c r="AA26">
        <v>35.555</v>
      </c>
      <c r="AB26">
        <v>35.835000000000001</v>
      </c>
      <c r="AC26">
        <v>35.875</v>
      </c>
      <c r="AD26">
        <v>35.99</v>
      </c>
      <c r="AE26">
        <v>35.838000000000001</v>
      </c>
      <c r="AF26">
        <v>35.835000000000001</v>
      </c>
    </row>
    <row r="27" spans="1:32" x14ac:dyDescent="0.2">
      <c r="A27" s="30"/>
      <c r="B27" s="3">
        <v>10</v>
      </c>
      <c r="C27">
        <f>'P1'!K35</f>
        <v>35.854999999999997</v>
      </c>
      <c r="D27">
        <f>'P2'!K35</f>
        <v>35.564999999999998</v>
      </c>
      <c r="E27">
        <f>'P3'!K35</f>
        <v>35.964999999999996</v>
      </c>
      <c r="F27">
        <f>'P4'!K35</f>
        <v>36.14</v>
      </c>
      <c r="G27">
        <f>'P5'!K35</f>
        <v>36.155000000000001</v>
      </c>
      <c r="H27">
        <f>'P6'!K35</f>
        <v>35.950000000000003</v>
      </c>
      <c r="I27">
        <f>'P7'!K35</f>
        <v>36.159999999999997</v>
      </c>
      <c r="J27">
        <f>'P8'!K35</f>
        <v>35.835000000000001</v>
      </c>
      <c r="K27">
        <f>'P9'!K35</f>
        <v>36.114999999999995</v>
      </c>
      <c r="L27">
        <f>'P10'!K35</f>
        <v>35.649999999999991</v>
      </c>
      <c r="M27">
        <f t="shared" si="2"/>
        <v>35.939</v>
      </c>
      <c r="N27">
        <f t="shared" si="3"/>
        <v>0.21316138904074128</v>
      </c>
      <c r="R27" t="s">
        <v>61</v>
      </c>
      <c r="S27">
        <v>32.305</v>
      </c>
      <c r="T27">
        <v>32.305</v>
      </c>
      <c r="U27">
        <v>34.67</v>
      </c>
      <c r="V27">
        <v>34.984999999999999</v>
      </c>
      <c r="W27">
        <v>35.299999999999997</v>
      </c>
      <c r="X27">
        <v>35.314999999999998</v>
      </c>
      <c r="Y27">
        <v>35.465000000000003</v>
      </c>
      <c r="Z27">
        <v>35.669999999999995</v>
      </c>
      <c r="AA27">
        <v>35.884999999999998</v>
      </c>
      <c r="AB27">
        <v>36.114999999999995</v>
      </c>
      <c r="AC27">
        <v>36.045000000000002</v>
      </c>
      <c r="AD27">
        <v>36.064999999999998</v>
      </c>
      <c r="AE27">
        <v>35.950000000000003</v>
      </c>
      <c r="AF27">
        <v>35.994999999999997</v>
      </c>
    </row>
    <row r="28" spans="1:32" x14ac:dyDescent="0.2">
      <c r="A28" s="30"/>
      <c r="B28" s="3">
        <v>15</v>
      </c>
      <c r="C28">
        <f>'P1'!K36</f>
        <v>35.97</v>
      </c>
      <c r="D28">
        <f>'P2'!K36</f>
        <v>35.884999999999998</v>
      </c>
      <c r="E28">
        <f>'P3'!K36</f>
        <v>36.234999999999999</v>
      </c>
      <c r="F28">
        <f>'P4'!K36</f>
        <v>36.480000000000004</v>
      </c>
      <c r="G28">
        <f>'P5'!K36</f>
        <v>35.965000000000003</v>
      </c>
      <c r="H28">
        <f>'P6'!K36</f>
        <v>35.974999999999994</v>
      </c>
      <c r="I28">
        <f>'P7'!K36</f>
        <v>36.185000000000002</v>
      </c>
      <c r="J28">
        <f>'P8'!K36</f>
        <v>35.875</v>
      </c>
      <c r="K28">
        <f>'P9'!K36</f>
        <v>36.045000000000002</v>
      </c>
      <c r="L28">
        <f>'P10'!K36</f>
        <v>35.93</v>
      </c>
      <c r="M28">
        <f t="shared" si="2"/>
        <v>36.054500000000004</v>
      </c>
      <c r="N28">
        <f t="shared" si="3"/>
        <v>0.19109988662128299</v>
      </c>
      <c r="R28" t="s">
        <v>62</v>
      </c>
      <c r="S28">
        <v>32.54</v>
      </c>
      <c r="T28">
        <v>34.024999999999999</v>
      </c>
      <c r="U28">
        <v>34.709999999999994</v>
      </c>
      <c r="V28">
        <v>34.855000000000004</v>
      </c>
      <c r="W28">
        <v>34.839999999999996</v>
      </c>
      <c r="X28">
        <v>34.980000000000004</v>
      </c>
      <c r="Y28">
        <v>35.064999999999998</v>
      </c>
      <c r="Z28">
        <v>35.615000000000002</v>
      </c>
      <c r="AA28">
        <v>35.324999999999996</v>
      </c>
      <c r="AB28">
        <v>35.649999999999991</v>
      </c>
      <c r="AC28">
        <v>35.93</v>
      </c>
      <c r="AD28">
        <v>36.144999999999996</v>
      </c>
      <c r="AE28">
        <v>36.195</v>
      </c>
      <c r="AF28">
        <v>36.134999999999998</v>
      </c>
    </row>
    <row r="29" spans="1:32" x14ac:dyDescent="0.2">
      <c r="A29" s="30"/>
      <c r="B29" s="3">
        <v>20</v>
      </c>
      <c r="C29">
        <f>'P1'!K37</f>
        <v>36.164999999999999</v>
      </c>
      <c r="D29">
        <f>'P2'!K37</f>
        <v>36.089999999999996</v>
      </c>
      <c r="E29">
        <f>'P3'!K37</f>
        <v>36.44</v>
      </c>
      <c r="F29">
        <f>'P4'!K37</f>
        <v>36.679999999999993</v>
      </c>
      <c r="G29">
        <f>'P5'!K37</f>
        <v>36.125</v>
      </c>
      <c r="H29">
        <f>'P6'!K37</f>
        <v>36.095000000000006</v>
      </c>
      <c r="I29">
        <f>'P7'!K37</f>
        <v>36.335000000000001</v>
      </c>
      <c r="J29">
        <f>'P8'!K37</f>
        <v>35.99</v>
      </c>
      <c r="K29">
        <f>'P9'!K37</f>
        <v>36.064999999999998</v>
      </c>
      <c r="L29">
        <f>'P10'!K37</f>
        <v>36.144999999999996</v>
      </c>
      <c r="M29">
        <f t="shared" si="2"/>
        <v>36.213000000000001</v>
      </c>
      <c r="N29">
        <f t="shared" si="3"/>
        <v>0.21078161420979777</v>
      </c>
    </row>
    <row r="30" spans="1:32" x14ac:dyDescent="0.2">
      <c r="A30" s="30"/>
      <c r="B30" s="3">
        <v>25</v>
      </c>
      <c r="C30">
        <f>'P1'!K38</f>
        <v>36.195</v>
      </c>
      <c r="D30">
        <f>'P2'!K38</f>
        <v>36.134999999999998</v>
      </c>
      <c r="E30">
        <f>'P3'!K38</f>
        <v>36.409999999999997</v>
      </c>
      <c r="F30">
        <f>'P4'!K38</f>
        <v>36.72</v>
      </c>
      <c r="G30">
        <f>'P5'!K38</f>
        <v>35.984999999999999</v>
      </c>
      <c r="H30">
        <f>'P6'!K38</f>
        <v>35.89</v>
      </c>
      <c r="I30">
        <f>'P7'!K38</f>
        <v>36.215000000000003</v>
      </c>
      <c r="J30">
        <f>'P8'!K38</f>
        <v>35.838000000000001</v>
      </c>
      <c r="K30">
        <f>'P9'!K38</f>
        <v>35.950000000000003</v>
      </c>
      <c r="L30">
        <f>'P10'!K38</f>
        <v>36.195</v>
      </c>
      <c r="M30">
        <f t="shared" si="2"/>
        <v>36.153299999999994</v>
      </c>
      <c r="N30">
        <f t="shared" si="3"/>
        <v>0.2652169133202304</v>
      </c>
    </row>
    <row r="31" spans="1:32" x14ac:dyDescent="0.2">
      <c r="A31" s="30"/>
      <c r="B31" s="3">
        <v>30</v>
      </c>
      <c r="C31">
        <f>'P1'!K39</f>
        <v>36.215000000000003</v>
      </c>
      <c r="D31">
        <f>'P2'!K39</f>
        <v>36.215000000000003</v>
      </c>
      <c r="E31">
        <f>'P3'!K39</f>
        <v>36.465000000000003</v>
      </c>
      <c r="F31">
        <f>'P4'!K39</f>
        <v>36.844999999999999</v>
      </c>
      <c r="G31">
        <f>'P5'!K39</f>
        <v>36.14</v>
      </c>
      <c r="H31">
        <f>'P6'!K39</f>
        <v>35.879999999999995</v>
      </c>
      <c r="I31">
        <f>'P7'!K39</f>
        <v>36.42</v>
      </c>
      <c r="J31">
        <f>'P8'!K39</f>
        <v>35.835000000000001</v>
      </c>
      <c r="K31">
        <f>'P9'!K39</f>
        <v>35.994999999999997</v>
      </c>
      <c r="L31">
        <f>'P10'!K39</f>
        <v>36.134999999999998</v>
      </c>
      <c r="M31">
        <f t="shared" si="2"/>
        <v>36.214500000000001</v>
      </c>
      <c r="N31">
        <f t="shared" si="3"/>
        <v>0.30156489996166563</v>
      </c>
    </row>
    <row r="33" spans="1:32" ht="16" x14ac:dyDescent="0.2">
      <c r="A33" t="s">
        <v>67</v>
      </c>
      <c r="B33" s="4" t="s">
        <v>18</v>
      </c>
      <c r="C33" s="12" t="s">
        <v>53</v>
      </c>
      <c r="D33" s="12" t="s">
        <v>54</v>
      </c>
      <c r="E33" s="12" t="s">
        <v>55</v>
      </c>
      <c r="F33" s="12" t="s">
        <v>56</v>
      </c>
      <c r="G33" s="12" t="s">
        <v>57</v>
      </c>
      <c r="H33" s="12" t="s">
        <v>58</v>
      </c>
      <c r="I33" s="12" t="s">
        <v>59</v>
      </c>
      <c r="J33" s="12" t="s">
        <v>60</v>
      </c>
      <c r="K33" s="12" t="s">
        <v>61</v>
      </c>
      <c r="L33" s="12" t="s">
        <v>62</v>
      </c>
      <c r="M33" s="13" t="s">
        <v>63</v>
      </c>
      <c r="N33" s="13" t="s">
        <v>64</v>
      </c>
      <c r="R33" t="s">
        <v>67</v>
      </c>
      <c r="S33" t="s">
        <v>31</v>
      </c>
      <c r="T33" t="s">
        <v>32</v>
      </c>
      <c r="Z33" t="s">
        <v>33</v>
      </c>
      <c r="AA33" t="s">
        <v>34</v>
      </c>
    </row>
    <row r="34" spans="1:32" ht="16" x14ac:dyDescent="0.2">
      <c r="A34" t="s">
        <v>31</v>
      </c>
      <c r="B34" s="4">
        <v>0</v>
      </c>
      <c r="C34">
        <f>'P1'!K47</f>
        <v>32.239999999999995</v>
      </c>
      <c r="D34">
        <f>'P2'!K47</f>
        <v>32.39</v>
      </c>
      <c r="E34">
        <f>'P3'!K47</f>
        <v>32.725000000000001</v>
      </c>
      <c r="F34">
        <f>'P4'!K47</f>
        <v>31.21</v>
      </c>
      <c r="G34">
        <f>'P5'!K47</f>
        <v>32.955000000000005</v>
      </c>
      <c r="H34">
        <f>'P6'!K47</f>
        <v>30.385000000000002</v>
      </c>
      <c r="I34">
        <f>'P7'!K47</f>
        <v>32.465000000000003</v>
      </c>
      <c r="J34">
        <f>'P8'!K47</f>
        <v>33.69</v>
      </c>
      <c r="K34">
        <f>'P9'!K47</f>
        <v>31.549999999999997</v>
      </c>
      <c r="L34">
        <f>'P10'!K47</f>
        <v>32.980000000000004</v>
      </c>
      <c r="M34">
        <f>AVERAGE(D34:L34)</f>
        <v>32.261111111111113</v>
      </c>
      <c r="N34">
        <f>STDEV(D34:L34)</f>
        <v>1.0273563700640163</v>
      </c>
      <c r="R34" t="s">
        <v>18</v>
      </c>
      <c r="S34">
        <v>0</v>
      </c>
      <c r="T34">
        <v>5</v>
      </c>
      <c r="U34">
        <v>10</v>
      </c>
      <c r="V34">
        <v>15</v>
      </c>
      <c r="W34">
        <v>20</v>
      </c>
      <c r="X34">
        <v>25</v>
      </c>
      <c r="Y34">
        <v>30</v>
      </c>
      <c r="Z34" t="s">
        <v>65</v>
      </c>
      <c r="AA34">
        <v>5</v>
      </c>
      <c r="AB34">
        <v>10</v>
      </c>
      <c r="AC34">
        <v>15</v>
      </c>
      <c r="AD34">
        <v>20</v>
      </c>
      <c r="AE34">
        <v>25</v>
      </c>
      <c r="AF34">
        <v>30</v>
      </c>
    </row>
    <row r="35" spans="1:32" x14ac:dyDescent="0.2">
      <c r="A35" s="30" t="s">
        <v>32</v>
      </c>
      <c r="B35" s="3">
        <v>5</v>
      </c>
      <c r="C35">
        <f>'P1'!K48</f>
        <v>33.965000000000003</v>
      </c>
      <c r="D35">
        <f>'P2'!K48</f>
        <v>33.76</v>
      </c>
      <c r="E35">
        <f>'P3'!K48</f>
        <v>34.36</v>
      </c>
      <c r="F35">
        <f>'P4'!K48</f>
        <v>33.36</v>
      </c>
      <c r="G35">
        <f>'P5'!K48</f>
        <v>34.334999999999994</v>
      </c>
      <c r="H35">
        <f>'P6'!K48</f>
        <v>33.19</v>
      </c>
      <c r="I35">
        <f>'P7'!K48</f>
        <v>34.519999999999996</v>
      </c>
      <c r="J35">
        <f>'P8'!K48</f>
        <v>34.590000000000003</v>
      </c>
      <c r="K35">
        <f>'P9'!K48</f>
        <v>33.924999999999997</v>
      </c>
      <c r="L35">
        <f>'P10'!K48</f>
        <v>34.545000000000002</v>
      </c>
      <c r="M35">
        <f>AVERAGE(C35:L35)</f>
        <v>34.054999999999993</v>
      </c>
      <c r="N35">
        <f>STDEV(C35:L35)</f>
        <v>0.50080490767918395</v>
      </c>
      <c r="R35" t="s">
        <v>53</v>
      </c>
      <c r="S35">
        <v>32.239999999999995</v>
      </c>
      <c r="T35">
        <v>33.965000000000003</v>
      </c>
      <c r="U35">
        <v>34.36</v>
      </c>
      <c r="V35">
        <v>34.604999999999997</v>
      </c>
      <c r="W35">
        <v>34.804999999999993</v>
      </c>
      <c r="X35">
        <v>34.89</v>
      </c>
      <c r="Y35">
        <v>34.93</v>
      </c>
      <c r="Z35">
        <v>33.86</v>
      </c>
      <c r="AA35">
        <v>35.015000000000001</v>
      </c>
      <c r="AB35">
        <v>35.17</v>
      </c>
      <c r="AC35">
        <v>35.715000000000003</v>
      </c>
      <c r="AD35">
        <v>35.839999999999996</v>
      </c>
      <c r="AE35">
        <v>35.839999999999996</v>
      </c>
      <c r="AF35">
        <v>35.454999999999998</v>
      </c>
    </row>
    <row r="36" spans="1:32" x14ac:dyDescent="0.2">
      <c r="A36" s="30"/>
      <c r="B36" s="3">
        <v>10</v>
      </c>
      <c r="C36">
        <f>'P1'!K49</f>
        <v>34.36</v>
      </c>
      <c r="D36">
        <f>'P2'!K49</f>
        <v>34.325000000000003</v>
      </c>
      <c r="E36">
        <f>'P3'!K49</f>
        <v>35.094999999999999</v>
      </c>
      <c r="F36">
        <f>'P4'!K49</f>
        <v>34.085000000000001</v>
      </c>
      <c r="G36">
        <f>'P5'!K49</f>
        <v>34.81</v>
      </c>
      <c r="H36">
        <f>'P6'!K49</f>
        <v>33.994999999999997</v>
      </c>
      <c r="I36">
        <f>'P7'!K49</f>
        <v>35.125</v>
      </c>
      <c r="J36">
        <f>'P8'!K49</f>
        <v>35.14</v>
      </c>
      <c r="K36">
        <f>'P9'!K49</f>
        <v>34.664999999999992</v>
      </c>
      <c r="L36">
        <f>'P10'!K49</f>
        <v>34.995000000000005</v>
      </c>
      <c r="M36">
        <f t="shared" ref="M36:M47" si="4">AVERAGE(C36:L36)</f>
        <v>34.659500000000001</v>
      </c>
      <c r="N36">
        <f t="shared" ref="N36:N47" si="5">STDEV(C36:L36)</f>
        <v>0.44041300061545818</v>
      </c>
      <c r="R36" t="s">
        <v>54</v>
      </c>
      <c r="S36">
        <v>32.39</v>
      </c>
      <c r="T36">
        <v>33.76</v>
      </c>
      <c r="U36">
        <v>34.325000000000003</v>
      </c>
      <c r="V36">
        <v>34.619999999999997</v>
      </c>
      <c r="W36">
        <v>34.64</v>
      </c>
      <c r="X36">
        <v>34.870000000000005</v>
      </c>
      <c r="Y36">
        <v>35.090000000000003</v>
      </c>
      <c r="Z36">
        <v>35.125</v>
      </c>
      <c r="AA36">
        <v>35.194999999999993</v>
      </c>
      <c r="AB36">
        <v>35.694999999999993</v>
      </c>
      <c r="AC36">
        <v>35.980000000000004</v>
      </c>
      <c r="AD36">
        <v>36.11</v>
      </c>
      <c r="AE36">
        <v>36.045000000000002</v>
      </c>
      <c r="AF36">
        <v>36.084999999999994</v>
      </c>
    </row>
    <row r="37" spans="1:32" x14ac:dyDescent="0.2">
      <c r="A37" s="30"/>
      <c r="B37" s="3">
        <v>15</v>
      </c>
      <c r="C37">
        <f>'P1'!K50</f>
        <v>34.604999999999997</v>
      </c>
      <c r="D37">
        <f>'P2'!K50</f>
        <v>34.619999999999997</v>
      </c>
      <c r="E37">
        <f>'P3'!K50</f>
        <v>35.230000000000004</v>
      </c>
      <c r="F37">
        <f>'P4'!K50</f>
        <v>34.655000000000001</v>
      </c>
      <c r="G37">
        <f>'P5'!K50</f>
        <v>35.020000000000003</v>
      </c>
      <c r="H37">
        <f>'P6'!K50</f>
        <v>34.230000000000004</v>
      </c>
      <c r="I37">
        <f>'P7'!K50</f>
        <v>35.454999999999998</v>
      </c>
      <c r="J37">
        <f>'P8'!K50</f>
        <v>35.375</v>
      </c>
      <c r="K37">
        <f>'P9'!K50</f>
        <v>34.984999999999999</v>
      </c>
      <c r="L37">
        <f>'P10'!K50</f>
        <v>35.22</v>
      </c>
      <c r="M37">
        <f t="shared" si="4"/>
        <v>34.939499999999995</v>
      </c>
      <c r="N37">
        <f t="shared" si="5"/>
        <v>0.3979562371249713</v>
      </c>
      <c r="R37" t="s">
        <v>55</v>
      </c>
      <c r="S37">
        <v>32.725000000000001</v>
      </c>
      <c r="T37">
        <v>34.36</v>
      </c>
      <c r="U37">
        <v>35.094999999999999</v>
      </c>
      <c r="V37">
        <v>35.230000000000004</v>
      </c>
      <c r="W37">
        <v>35.4</v>
      </c>
      <c r="X37">
        <v>35.480000000000004</v>
      </c>
      <c r="Y37">
        <v>35.480000000000004</v>
      </c>
      <c r="Z37">
        <v>35.675000000000004</v>
      </c>
      <c r="AA37">
        <v>36.114999999999995</v>
      </c>
      <c r="AB37">
        <v>36.494999999999997</v>
      </c>
      <c r="AC37">
        <v>36.685000000000002</v>
      </c>
      <c r="AD37">
        <v>36.725000000000001</v>
      </c>
      <c r="AE37">
        <v>36.774999999999999</v>
      </c>
      <c r="AF37">
        <v>36.844999999999999</v>
      </c>
    </row>
    <row r="38" spans="1:32" x14ac:dyDescent="0.2">
      <c r="A38" s="30"/>
      <c r="B38" s="3">
        <v>20</v>
      </c>
      <c r="C38">
        <f>'P1'!K51</f>
        <v>34.804999999999993</v>
      </c>
      <c r="D38">
        <f>'P2'!K51</f>
        <v>34.64</v>
      </c>
      <c r="E38">
        <f>'P3'!K51</f>
        <v>35.4</v>
      </c>
      <c r="F38">
        <f>'P4'!K51</f>
        <v>34.655000000000001</v>
      </c>
      <c r="G38">
        <f>'P5'!K51</f>
        <v>35.265000000000001</v>
      </c>
      <c r="H38">
        <f>'P6'!K51</f>
        <v>34.519999999999996</v>
      </c>
      <c r="I38">
        <f>'P7'!K51</f>
        <v>35.57</v>
      </c>
      <c r="J38">
        <f>'P8'!K51</f>
        <v>35.520000000000003</v>
      </c>
      <c r="K38">
        <f>'P9'!K51</f>
        <v>35.415000000000006</v>
      </c>
      <c r="L38">
        <f>'P10'!K51</f>
        <v>35.36</v>
      </c>
      <c r="M38">
        <f t="shared" si="4"/>
        <v>35.114999999999995</v>
      </c>
      <c r="N38">
        <f t="shared" si="5"/>
        <v>0.4098983613856832</v>
      </c>
      <c r="R38" t="s">
        <v>56</v>
      </c>
      <c r="S38">
        <v>31.21</v>
      </c>
      <c r="T38">
        <v>33.36</v>
      </c>
      <c r="U38">
        <v>34.085000000000001</v>
      </c>
      <c r="V38">
        <v>34.655000000000001</v>
      </c>
      <c r="W38">
        <v>34.655000000000001</v>
      </c>
      <c r="X38">
        <v>35.284999999999997</v>
      </c>
      <c r="Y38">
        <v>35.535000000000004</v>
      </c>
      <c r="Z38">
        <v>36.03</v>
      </c>
      <c r="AA38">
        <v>35.260000000000005</v>
      </c>
      <c r="AB38">
        <v>36.379999999999995</v>
      </c>
      <c r="AC38">
        <v>36.525000000000006</v>
      </c>
      <c r="AD38">
        <v>36.64</v>
      </c>
      <c r="AE38">
        <v>36.64</v>
      </c>
      <c r="AF38">
        <v>36.549999999999997</v>
      </c>
    </row>
    <row r="39" spans="1:32" x14ac:dyDescent="0.2">
      <c r="A39" s="30"/>
      <c r="B39" s="3">
        <v>25</v>
      </c>
      <c r="C39">
        <f>'P1'!K52</f>
        <v>34.89</v>
      </c>
      <c r="D39">
        <f>'P2'!K52</f>
        <v>34.870000000000005</v>
      </c>
      <c r="E39">
        <f>'P3'!K52</f>
        <v>35.480000000000004</v>
      </c>
      <c r="F39">
        <f>'P4'!K52</f>
        <v>35.284999999999997</v>
      </c>
      <c r="G39">
        <f>'P5'!K52</f>
        <v>35.42</v>
      </c>
      <c r="H39">
        <f>'P6'!K52</f>
        <v>34.78</v>
      </c>
      <c r="I39">
        <f>'P7'!K52</f>
        <v>35.72</v>
      </c>
      <c r="J39">
        <f>'P8'!K52</f>
        <v>35.664999999999999</v>
      </c>
      <c r="K39">
        <f>'P9'!K52</f>
        <v>35.42</v>
      </c>
      <c r="L39">
        <f>'P10'!K52</f>
        <v>35.434999999999995</v>
      </c>
      <c r="M39">
        <f t="shared" si="4"/>
        <v>35.296500000000002</v>
      </c>
      <c r="N39">
        <f t="shared" si="5"/>
        <v>0.33541889233215927</v>
      </c>
      <c r="R39" t="s">
        <v>57</v>
      </c>
      <c r="S39">
        <v>32.955000000000005</v>
      </c>
      <c r="T39">
        <v>34.334999999999994</v>
      </c>
      <c r="U39">
        <v>34.81</v>
      </c>
      <c r="V39">
        <v>35.020000000000003</v>
      </c>
      <c r="W39">
        <v>35.265000000000001</v>
      </c>
      <c r="X39">
        <v>35.42</v>
      </c>
      <c r="Y39">
        <v>35.344999999999999</v>
      </c>
      <c r="Z39">
        <v>35.495000000000005</v>
      </c>
      <c r="AA39">
        <v>35.839999999999996</v>
      </c>
      <c r="AB39">
        <v>35.995000000000005</v>
      </c>
      <c r="AC39">
        <v>36.155000000000001</v>
      </c>
      <c r="AD39">
        <v>36.04</v>
      </c>
      <c r="AE39">
        <v>36</v>
      </c>
      <c r="AF39">
        <v>36.069999999999993</v>
      </c>
    </row>
    <row r="40" spans="1:32" x14ac:dyDescent="0.2">
      <c r="A40" s="30"/>
      <c r="B40" s="3">
        <v>30</v>
      </c>
      <c r="C40">
        <f>'P1'!K53</f>
        <v>34.93</v>
      </c>
      <c r="D40">
        <f>'P2'!K53</f>
        <v>35.090000000000003</v>
      </c>
      <c r="E40">
        <f>'P3'!K53</f>
        <v>35.480000000000004</v>
      </c>
      <c r="F40">
        <f>'P4'!K53</f>
        <v>35.535000000000004</v>
      </c>
      <c r="G40">
        <f>'P5'!K53</f>
        <v>35.344999999999999</v>
      </c>
      <c r="H40">
        <f>'P6'!K53</f>
        <v>34.915000000000006</v>
      </c>
      <c r="I40">
        <f>'P7'!K53</f>
        <v>35.775000000000006</v>
      </c>
      <c r="J40">
        <f>'P8'!K53</f>
        <v>35.730000000000004</v>
      </c>
      <c r="K40">
        <f>'P9'!K53</f>
        <v>35.654999999999994</v>
      </c>
      <c r="L40">
        <f>'P10'!K53</f>
        <v>35.275000000000006</v>
      </c>
      <c r="M40">
        <f t="shared" si="4"/>
        <v>35.373000000000005</v>
      </c>
      <c r="N40">
        <f t="shared" si="5"/>
        <v>0.31671227741700575</v>
      </c>
      <c r="R40" t="s">
        <v>58</v>
      </c>
      <c r="S40">
        <v>30.385000000000002</v>
      </c>
      <c r="T40">
        <v>33.19</v>
      </c>
      <c r="U40">
        <v>33.994999999999997</v>
      </c>
      <c r="V40">
        <v>34.230000000000004</v>
      </c>
      <c r="W40">
        <v>34.519999999999996</v>
      </c>
      <c r="X40">
        <v>34.78</v>
      </c>
      <c r="Y40">
        <v>34.915000000000006</v>
      </c>
      <c r="Z40">
        <v>35.225000000000001</v>
      </c>
      <c r="AA40">
        <v>35.409999999999997</v>
      </c>
      <c r="AB40">
        <v>43.925000000000004</v>
      </c>
      <c r="AC40">
        <v>35.910000000000004</v>
      </c>
      <c r="AD40">
        <v>36.199999999999996</v>
      </c>
      <c r="AE40">
        <v>36.076000000000001</v>
      </c>
      <c r="AF40">
        <v>36.185000000000002</v>
      </c>
    </row>
    <row r="41" spans="1:32" x14ac:dyDescent="0.2">
      <c r="A41" s="6" t="s">
        <v>33</v>
      </c>
      <c r="B41" s="3" t="s">
        <v>65</v>
      </c>
      <c r="C41">
        <f>'P1'!K54</f>
        <v>33.86</v>
      </c>
      <c r="D41">
        <f>'P2'!K54</f>
        <v>35.125</v>
      </c>
      <c r="E41">
        <f>'P3'!K54</f>
        <v>35.675000000000004</v>
      </c>
      <c r="F41">
        <f>'P4'!K54</f>
        <v>36.03</v>
      </c>
      <c r="G41">
        <f>'P5'!K54</f>
        <v>35.495000000000005</v>
      </c>
      <c r="H41">
        <f>'P6'!K54</f>
        <v>35.225000000000001</v>
      </c>
      <c r="I41">
        <f>'P7'!K54</f>
        <v>35.844999999999999</v>
      </c>
      <c r="J41">
        <f>'P8'!K54</f>
        <v>35.61</v>
      </c>
      <c r="K41">
        <f>'P9'!K54</f>
        <v>35.555000000000007</v>
      </c>
      <c r="L41">
        <f>'P10'!K54</f>
        <v>35.5</v>
      </c>
      <c r="M41">
        <f t="shared" si="4"/>
        <v>35.392000000000003</v>
      </c>
      <c r="N41">
        <f t="shared" si="5"/>
        <v>0.59952851845800059</v>
      </c>
      <c r="R41" t="s">
        <v>59</v>
      </c>
      <c r="S41">
        <v>32.465000000000003</v>
      </c>
      <c r="T41">
        <v>34.519999999999996</v>
      </c>
      <c r="U41">
        <v>35.125</v>
      </c>
      <c r="V41">
        <v>35.454999999999998</v>
      </c>
      <c r="W41">
        <v>35.57</v>
      </c>
      <c r="X41">
        <v>35.72</v>
      </c>
      <c r="Y41">
        <v>35.775000000000006</v>
      </c>
      <c r="Z41">
        <v>35.844999999999999</v>
      </c>
      <c r="AA41">
        <v>35.89</v>
      </c>
      <c r="AB41">
        <v>36.36</v>
      </c>
      <c r="AC41">
        <v>36.199999999999996</v>
      </c>
      <c r="AD41">
        <v>36.39</v>
      </c>
      <c r="AE41">
        <v>36.230000000000004</v>
      </c>
      <c r="AF41">
        <v>36.004999999999995</v>
      </c>
    </row>
    <row r="42" spans="1:32" x14ac:dyDescent="0.2">
      <c r="A42" s="30" t="s">
        <v>34</v>
      </c>
      <c r="B42" s="3">
        <v>5</v>
      </c>
      <c r="C42">
        <f>'P1'!K55</f>
        <v>35.015000000000001</v>
      </c>
      <c r="D42">
        <f>'P2'!K55</f>
        <v>35.194999999999993</v>
      </c>
      <c r="E42">
        <f>'P3'!K55</f>
        <v>36.114999999999995</v>
      </c>
      <c r="F42">
        <f>'P4'!K55</f>
        <v>35.260000000000005</v>
      </c>
      <c r="G42">
        <f>'P5'!K55</f>
        <v>35.839999999999996</v>
      </c>
      <c r="H42">
        <f>'P6'!K55</f>
        <v>35.409999999999997</v>
      </c>
      <c r="I42">
        <f>'P7'!K55</f>
        <v>35.89</v>
      </c>
      <c r="J42">
        <f>'P8'!K55</f>
        <v>35.585000000000001</v>
      </c>
      <c r="K42">
        <f>'P9'!K55</f>
        <v>35.524999999999999</v>
      </c>
      <c r="L42">
        <f>'P10'!K55</f>
        <v>35.5</v>
      </c>
      <c r="M42">
        <f t="shared" si="4"/>
        <v>35.533499999999989</v>
      </c>
      <c r="N42">
        <f t="shared" si="5"/>
        <v>0.33936255604359744</v>
      </c>
      <c r="R42" t="s">
        <v>60</v>
      </c>
      <c r="S42">
        <v>33.69</v>
      </c>
      <c r="T42">
        <v>34.590000000000003</v>
      </c>
      <c r="U42">
        <v>35.14</v>
      </c>
      <c r="V42">
        <v>35.375</v>
      </c>
      <c r="W42">
        <v>35.520000000000003</v>
      </c>
      <c r="X42">
        <v>35.664999999999999</v>
      </c>
      <c r="Y42">
        <v>35.730000000000004</v>
      </c>
      <c r="Z42">
        <v>35.61</v>
      </c>
      <c r="AA42">
        <v>35.585000000000001</v>
      </c>
      <c r="AB42">
        <v>35.799999999999997</v>
      </c>
      <c r="AC42">
        <v>35.564999999999998</v>
      </c>
      <c r="AD42">
        <v>35.33</v>
      </c>
      <c r="AE42">
        <v>35.325000000000003</v>
      </c>
      <c r="AF42">
        <v>35.4</v>
      </c>
    </row>
    <row r="43" spans="1:32" x14ac:dyDescent="0.2">
      <c r="A43" s="30"/>
      <c r="B43" s="3">
        <v>10</v>
      </c>
      <c r="C43">
        <f>'P1'!K56</f>
        <v>35.17</v>
      </c>
      <c r="D43">
        <f>'P2'!K56</f>
        <v>35.694999999999993</v>
      </c>
      <c r="E43">
        <f>'P3'!K56</f>
        <v>36.494999999999997</v>
      </c>
      <c r="F43">
        <f>'P4'!K56</f>
        <v>36.379999999999995</v>
      </c>
      <c r="G43">
        <f>'P5'!K56</f>
        <v>35.995000000000005</v>
      </c>
      <c r="H43">
        <f>'P6'!K56</f>
        <v>43.925000000000004</v>
      </c>
      <c r="I43">
        <f>'P7'!K56</f>
        <v>36.36</v>
      </c>
      <c r="J43">
        <f>'P8'!K56</f>
        <v>35.799999999999997</v>
      </c>
      <c r="K43">
        <f>'P9'!K56</f>
        <v>35.755000000000003</v>
      </c>
      <c r="L43">
        <f>'P10'!K56</f>
        <v>35.785000000000004</v>
      </c>
      <c r="M43">
        <f>AVERAGE(C43:L43)</f>
        <v>36.736000000000004</v>
      </c>
      <c r="N43">
        <f t="shared" si="5"/>
        <v>2.5568185526374601</v>
      </c>
      <c r="R43" t="s">
        <v>61</v>
      </c>
      <c r="S43">
        <v>31.549999999999997</v>
      </c>
      <c r="T43">
        <v>33.924999999999997</v>
      </c>
      <c r="U43">
        <v>34.664999999999992</v>
      </c>
      <c r="V43">
        <v>34.984999999999999</v>
      </c>
      <c r="W43">
        <v>35.415000000000006</v>
      </c>
      <c r="X43">
        <v>35.42</v>
      </c>
      <c r="Y43">
        <v>35.654999999999994</v>
      </c>
      <c r="Z43">
        <v>35.555000000000007</v>
      </c>
      <c r="AA43">
        <v>35.524999999999999</v>
      </c>
      <c r="AB43">
        <v>35.755000000000003</v>
      </c>
      <c r="AC43">
        <v>35.575000000000003</v>
      </c>
      <c r="AD43">
        <v>35.700000000000003</v>
      </c>
      <c r="AE43">
        <v>35.154999999999994</v>
      </c>
      <c r="AF43">
        <v>34.835000000000001</v>
      </c>
    </row>
    <row r="44" spans="1:32" x14ac:dyDescent="0.2">
      <c r="A44" s="30"/>
      <c r="B44" s="3">
        <v>15</v>
      </c>
      <c r="C44">
        <f>'P1'!K57</f>
        <v>35.715000000000003</v>
      </c>
      <c r="D44">
        <f>'P2'!K57</f>
        <v>35.980000000000004</v>
      </c>
      <c r="E44">
        <f>'P3'!K57</f>
        <v>36.685000000000002</v>
      </c>
      <c r="F44">
        <f>'P4'!K57</f>
        <v>36.525000000000006</v>
      </c>
      <c r="G44">
        <f>'P5'!K57</f>
        <v>36.155000000000001</v>
      </c>
      <c r="H44">
        <f>'P6'!K57</f>
        <v>35.910000000000004</v>
      </c>
      <c r="I44">
        <f>'P7'!K57</f>
        <v>36.199999999999996</v>
      </c>
      <c r="J44">
        <f>'P8'!K57</f>
        <v>35.564999999999998</v>
      </c>
      <c r="K44">
        <f>'P9'!K57</f>
        <v>35.575000000000003</v>
      </c>
      <c r="L44">
        <f>'P10'!K57</f>
        <v>43.974999999999994</v>
      </c>
      <c r="M44">
        <f t="shared" si="4"/>
        <v>36.828499999999998</v>
      </c>
      <c r="N44">
        <f t="shared" si="5"/>
        <v>2.5386994154925491</v>
      </c>
      <c r="R44" t="s">
        <v>62</v>
      </c>
      <c r="S44">
        <v>32.980000000000004</v>
      </c>
      <c r="T44">
        <v>34.545000000000002</v>
      </c>
      <c r="U44">
        <v>34.995000000000005</v>
      </c>
      <c r="V44">
        <v>35.22</v>
      </c>
      <c r="W44">
        <v>35.36</v>
      </c>
      <c r="X44">
        <v>35.434999999999995</v>
      </c>
      <c r="Y44">
        <v>35.275000000000006</v>
      </c>
      <c r="Z44">
        <v>35.5</v>
      </c>
      <c r="AA44">
        <v>35.5</v>
      </c>
      <c r="AB44">
        <v>35.785000000000004</v>
      </c>
      <c r="AC44">
        <v>43.974999999999994</v>
      </c>
      <c r="AD44">
        <v>44.174999999999997</v>
      </c>
      <c r="AE44">
        <v>36.130000000000003</v>
      </c>
      <c r="AF44">
        <v>36.06</v>
      </c>
    </row>
    <row r="45" spans="1:32" x14ac:dyDescent="0.2">
      <c r="A45" s="30"/>
      <c r="B45" s="3">
        <v>20</v>
      </c>
      <c r="C45">
        <f>'P1'!K58</f>
        <v>35.839999999999996</v>
      </c>
      <c r="D45">
        <f>'P2'!K58</f>
        <v>36.11</v>
      </c>
      <c r="E45">
        <f>'P3'!K58</f>
        <v>36.725000000000001</v>
      </c>
      <c r="F45">
        <f>'P4'!K58</f>
        <v>36.64</v>
      </c>
      <c r="G45">
        <f>'P5'!K58</f>
        <v>36.04</v>
      </c>
      <c r="H45">
        <f>'P6'!K58</f>
        <v>36.199999999999996</v>
      </c>
      <c r="I45">
        <f>'P7'!K58</f>
        <v>36.39</v>
      </c>
      <c r="J45">
        <f>'P8'!K58</f>
        <v>35.33</v>
      </c>
      <c r="K45">
        <f>'P9'!K58</f>
        <v>35.700000000000003</v>
      </c>
      <c r="L45">
        <f>'P10'!K58</f>
        <v>44.174999999999997</v>
      </c>
      <c r="M45">
        <f>AVERAGE(C45:L45)</f>
        <v>36.914999999999999</v>
      </c>
      <c r="N45">
        <f t="shared" si="5"/>
        <v>2.5855130589068342</v>
      </c>
    </row>
    <row r="46" spans="1:32" x14ac:dyDescent="0.2">
      <c r="A46" s="30"/>
      <c r="B46" s="3">
        <v>25</v>
      </c>
      <c r="C46">
        <f>'P1'!K59</f>
        <v>35.839999999999996</v>
      </c>
      <c r="D46">
        <f>'P2'!K59</f>
        <v>36.045000000000002</v>
      </c>
      <c r="E46">
        <f>'P3'!K59</f>
        <v>36.774999999999999</v>
      </c>
      <c r="F46">
        <f>'P4'!K59</f>
        <v>36.64</v>
      </c>
      <c r="G46">
        <f>'P5'!K59</f>
        <v>36</v>
      </c>
      <c r="H46">
        <f>'P6'!K59</f>
        <v>36.076000000000001</v>
      </c>
      <c r="I46">
        <f>'P7'!K59</f>
        <v>36.230000000000004</v>
      </c>
      <c r="J46">
        <f>'P8'!K59</f>
        <v>35.325000000000003</v>
      </c>
      <c r="K46">
        <f>'P9'!K59</f>
        <v>35.154999999999994</v>
      </c>
      <c r="L46">
        <f>'P10'!K59</f>
        <v>36.130000000000003</v>
      </c>
      <c r="M46">
        <f t="shared" si="4"/>
        <v>36.021599999999992</v>
      </c>
      <c r="N46">
        <f t="shared" si="5"/>
        <v>0.50314680870607942</v>
      </c>
    </row>
    <row r="47" spans="1:32" x14ac:dyDescent="0.2">
      <c r="A47" s="30"/>
      <c r="B47" s="3">
        <v>30</v>
      </c>
      <c r="C47">
        <f>'P1'!K60</f>
        <v>35.454999999999998</v>
      </c>
      <c r="D47">
        <f>'P2'!K60</f>
        <v>36.084999999999994</v>
      </c>
      <c r="E47">
        <f>'P3'!K60</f>
        <v>36.844999999999999</v>
      </c>
      <c r="F47">
        <f>'P4'!K60</f>
        <v>36.549999999999997</v>
      </c>
      <c r="G47">
        <f>'P5'!K60</f>
        <v>36.069999999999993</v>
      </c>
      <c r="H47">
        <f>'P6'!K60</f>
        <v>36.185000000000002</v>
      </c>
      <c r="I47">
        <f>'P7'!K60</f>
        <v>36.004999999999995</v>
      </c>
      <c r="J47">
        <f>'P8'!K60</f>
        <v>35.4</v>
      </c>
      <c r="K47">
        <f>'P9'!K60</f>
        <v>34.835000000000001</v>
      </c>
      <c r="L47">
        <f>'P10'!K60</f>
        <v>36.06</v>
      </c>
      <c r="M47">
        <f t="shared" si="4"/>
        <v>35.948999999999998</v>
      </c>
      <c r="N47">
        <f t="shared" si="5"/>
        <v>0.58259381695616619</v>
      </c>
    </row>
  </sheetData>
  <mergeCells count="6">
    <mergeCell ref="A42:A47"/>
    <mergeCell ref="A3:A8"/>
    <mergeCell ref="A10:A15"/>
    <mergeCell ref="A19:A24"/>
    <mergeCell ref="A26:A31"/>
    <mergeCell ref="A35:A40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47"/>
  <sheetViews>
    <sheetView workbookViewId="0">
      <selection activeCell="Q26" sqref="Q26:Q35"/>
    </sheetView>
  </sheetViews>
  <sheetFormatPr baseColWidth="10" defaultColWidth="8.83203125" defaultRowHeight="15" x14ac:dyDescent="0.2"/>
  <cols>
    <col min="1" max="1" width="24" bestFit="1" customWidth="1"/>
    <col min="2" max="2" width="11.5" bestFit="1" customWidth="1"/>
    <col min="3" max="3" width="12" bestFit="1" customWidth="1"/>
    <col min="14" max="14" width="18" bestFit="1" customWidth="1"/>
  </cols>
  <sheetData>
    <row r="1" spans="1:27" ht="16" x14ac:dyDescent="0.2">
      <c r="A1" t="s">
        <v>52</v>
      </c>
      <c r="B1" s="4" t="s">
        <v>18</v>
      </c>
      <c r="C1" s="12" t="s">
        <v>53</v>
      </c>
      <c r="D1" s="12" t="s">
        <v>54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68</v>
      </c>
      <c r="P1" s="4" t="s">
        <v>106</v>
      </c>
      <c r="Q1" s="4">
        <v>0</v>
      </c>
      <c r="R1" s="3">
        <v>10</v>
      </c>
      <c r="S1" s="3">
        <v>20</v>
      </c>
      <c r="T1" s="3">
        <v>30</v>
      </c>
      <c r="U1" s="3" t="s">
        <v>65</v>
      </c>
      <c r="V1" s="3">
        <v>10</v>
      </c>
      <c r="W1" s="3">
        <v>20</v>
      </c>
      <c r="X1" s="3">
        <v>30</v>
      </c>
      <c r="Z1" t="s">
        <v>43</v>
      </c>
      <c r="AA1" t="s">
        <v>64</v>
      </c>
    </row>
    <row r="2" spans="1:27" ht="16" x14ac:dyDescent="0.2">
      <c r="A2" t="s">
        <v>31</v>
      </c>
      <c r="B2" s="4">
        <v>0</v>
      </c>
      <c r="C2">
        <v>1</v>
      </c>
      <c r="D2">
        <f>'P2'!N5</f>
        <v>1</v>
      </c>
      <c r="E2">
        <f>'P3'!N5</f>
        <v>2</v>
      </c>
      <c r="F2">
        <f>'P4'!N5</f>
        <v>2</v>
      </c>
      <c r="G2">
        <f>'P5'!N5</f>
        <v>1</v>
      </c>
      <c r="H2">
        <f>'P6'!N5</f>
        <v>1</v>
      </c>
      <c r="I2">
        <f>'P7'!N5</f>
        <v>1</v>
      </c>
      <c r="J2">
        <f>'P8'!N5</f>
        <v>2</v>
      </c>
      <c r="K2">
        <f>'P9'!N5</f>
        <v>2</v>
      </c>
      <c r="L2">
        <f>'P10'!N5</f>
        <v>1</v>
      </c>
      <c r="M2">
        <f>AVERAGE(C2:L2)</f>
        <v>1.4</v>
      </c>
      <c r="N2">
        <f>STDEV(C2:L2)</f>
        <v>0.51639777949432208</v>
      </c>
      <c r="P2" s="12" t="s">
        <v>53</v>
      </c>
      <c r="Q2">
        <v>1</v>
      </c>
      <c r="R2">
        <v>1</v>
      </c>
      <c r="S2">
        <v>1</v>
      </c>
      <c r="T2">
        <v>2</v>
      </c>
      <c r="U2">
        <v>2</v>
      </c>
      <c r="V2">
        <v>4</v>
      </c>
      <c r="W2">
        <v>4</v>
      </c>
      <c r="X2">
        <v>5</v>
      </c>
      <c r="Z2" s="25">
        <f>AVERAGE(X2:X11)</f>
        <v>3.7</v>
      </c>
      <c r="AA2" s="25">
        <f>STDEV(X2:X11)</f>
        <v>1.05934990547138</v>
      </c>
    </row>
    <row r="3" spans="1:27" x14ac:dyDescent="0.2">
      <c r="A3" s="30" t="s">
        <v>32</v>
      </c>
      <c r="B3" s="3">
        <v>10</v>
      </c>
      <c r="C3">
        <f>'P1'!N7</f>
        <v>1</v>
      </c>
      <c r="D3">
        <f>'P2'!N7</f>
        <v>2</v>
      </c>
      <c r="E3">
        <f>'P3'!N7</f>
        <v>4</v>
      </c>
      <c r="F3">
        <f>'P4'!N7</f>
        <v>3</v>
      </c>
      <c r="G3">
        <f>'P5'!N7</f>
        <v>2</v>
      </c>
      <c r="H3">
        <f>'P6'!N7</f>
        <v>1</v>
      </c>
      <c r="I3">
        <f>'P7'!N7</f>
        <v>1</v>
      </c>
      <c r="J3">
        <f>'P8'!N7</f>
        <v>3</v>
      </c>
      <c r="K3">
        <f>'P9'!N7</f>
        <v>2</v>
      </c>
      <c r="L3">
        <f>'P10'!N7</f>
        <v>3</v>
      </c>
      <c r="M3">
        <f t="shared" ref="M3:M8" si="0">AVERAGE(C3:L3)</f>
        <v>2.2000000000000002</v>
      </c>
      <c r="N3">
        <f>STDEV(C3:L3)</f>
        <v>1.0327955589886446</v>
      </c>
      <c r="P3" s="12" t="s">
        <v>54</v>
      </c>
      <c r="Q3">
        <v>1</v>
      </c>
      <c r="R3">
        <v>2</v>
      </c>
      <c r="S3">
        <v>2</v>
      </c>
      <c r="T3">
        <v>2</v>
      </c>
      <c r="U3">
        <v>2</v>
      </c>
      <c r="V3">
        <v>3</v>
      </c>
      <c r="W3">
        <v>4</v>
      </c>
      <c r="X3">
        <v>4</v>
      </c>
    </row>
    <row r="4" spans="1:27" x14ac:dyDescent="0.2">
      <c r="A4" s="30"/>
      <c r="B4" s="3">
        <v>20</v>
      </c>
      <c r="C4">
        <f>'P1'!N9</f>
        <v>1</v>
      </c>
      <c r="D4">
        <f>'P2'!N9</f>
        <v>2</v>
      </c>
      <c r="E4">
        <f>'P3'!N9</f>
        <v>4</v>
      </c>
      <c r="F4">
        <f>'P4'!N9</f>
        <v>3</v>
      </c>
      <c r="G4">
        <f>'P5'!N9</f>
        <v>2</v>
      </c>
      <c r="H4">
        <f>'P6'!N9</f>
        <v>1</v>
      </c>
      <c r="I4">
        <f>'P7'!N9</f>
        <v>2</v>
      </c>
      <c r="J4">
        <f>'P8'!N9</f>
        <v>3</v>
      </c>
      <c r="K4">
        <f>'P9'!N9</f>
        <v>2</v>
      </c>
      <c r="L4">
        <f>'P10'!N9</f>
        <v>3</v>
      </c>
      <c r="M4">
        <f t="shared" si="0"/>
        <v>2.2999999999999998</v>
      </c>
      <c r="N4">
        <f t="shared" ref="N4:N9" si="1">STDEV(C4:L4)</f>
        <v>0.94868329805051388</v>
      </c>
      <c r="P4" s="12" t="s">
        <v>55</v>
      </c>
      <c r="Q4">
        <v>2</v>
      </c>
      <c r="R4">
        <v>4</v>
      </c>
      <c r="S4">
        <v>4</v>
      </c>
      <c r="T4">
        <v>5</v>
      </c>
      <c r="U4">
        <v>5</v>
      </c>
      <c r="V4">
        <v>5</v>
      </c>
      <c r="W4">
        <v>5</v>
      </c>
      <c r="X4">
        <v>5</v>
      </c>
    </row>
    <row r="5" spans="1:27" x14ac:dyDescent="0.2">
      <c r="A5" s="30"/>
      <c r="B5" s="3">
        <v>30</v>
      </c>
      <c r="C5">
        <f>'P1'!N11</f>
        <v>2</v>
      </c>
      <c r="D5">
        <f>'P2'!N11</f>
        <v>2</v>
      </c>
      <c r="E5">
        <f>'P3'!N11</f>
        <v>5</v>
      </c>
      <c r="F5">
        <f>'P4'!N11</f>
        <v>4</v>
      </c>
      <c r="G5">
        <f>'P5'!N11</f>
        <v>2</v>
      </c>
      <c r="H5">
        <f>'P6'!N11</f>
        <v>1</v>
      </c>
      <c r="I5">
        <f>'P7'!N11</f>
        <v>2</v>
      </c>
      <c r="J5">
        <f>'P8'!N11</f>
        <v>3</v>
      </c>
      <c r="K5">
        <f>'P9'!N11</f>
        <v>2</v>
      </c>
      <c r="L5">
        <f>'P10'!N11</f>
        <v>3</v>
      </c>
      <c r="M5">
        <f t="shared" si="0"/>
        <v>2.6</v>
      </c>
      <c r="N5">
        <f t="shared" si="1"/>
        <v>1.1737877907772676</v>
      </c>
      <c r="P5" s="12" t="s">
        <v>56</v>
      </c>
      <c r="Q5">
        <v>2</v>
      </c>
      <c r="R5">
        <v>3</v>
      </c>
      <c r="S5">
        <v>3</v>
      </c>
      <c r="T5">
        <v>4</v>
      </c>
      <c r="U5">
        <v>4</v>
      </c>
      <c r="V5">
        <v>4</v>
      </c>
      <c r="W5">
        <v>5</v>
      </c>
      <c r="X5">
        <v>4</v>
      </c>
    </row>
    <row r="6" spans="1:27" x14ac:dyDescent="0.2">
      <c r="A6" s="6" t="s">
        <v>33</v>
      </c>
      <c r="B6" s="3" t="s">
        <v>65</v>
      </c>
      <c r="C6">
        <f>'P1'!N12</f>
        <v>2</v>
      </c>
      <c r="D6">
        <f>'P2'!N12</f>
        <v>2</v>
      </c>
      <c r="E6">
        <f>'P3'!N12</f>
        <v>5</v>
      </c>
      <c r="F6">
        <f>'P4'!N12</f>
        <v>4</v>
      </c>
      <c r="G6">
        <f>'P5'!N12</f>
        <v>2</v>
      </c>
      <c r="H6">
        <f>'P6'!N12</f>
        <v>1</v>
      </c>
      <c r="I6">
        <f>'P7'!N12</f>
        <v>2</v>
      </c>
      <c r="J6">
        <f>'P8'!N12</f>
        <v>3</v>
      </c>
      <c r="K6">
        <f>'P9'!N12</f>
        <v>4</v>
      </c>
      <c r="L6">
        <f>'P10'!N12</f>
        <v>3</v>
      </c>
      <c r="M6">
        <f t="shared" si="0"/>
        <v>2.8</v>
      </c>
      <c r="N6">
        <f t="shared" si="1"/>
        <v>1.2292725943057181</v>
      </c>
      <c r="P6" s="12" t="s">
        <v>57</v>
      </c>
      <c r="Q6">
        <v>1</v>
      </c>
      <c r="R6">
        <v>2</v>
      </c>
      <c r="S6">
        <v>2</v>
      </c>
      <c r="T6">
        <v>2</v>
      </c>
      <c r="U6">
        <v>2</v>
      </c>
      <c r="V6">
        <v>3</v>
      </c>
      <c r="W6">
        <v>3</v>
      </c>
      <c r="X6">
        <v>3</v>
      </c>
    </row>
    <row r="7" spans="1:27" x14ac:dyDescent="0.2">
      <c r="A7" s="30" t="s">
        <v>69</v>
      </c>
      <c r="B7" s="3">
        <v>10</v>
      </c>
      <c r="C7">
        <f>'P1'!N14</f>
        <v>4</v>
      </c>
      <c r="D7">
        <f>'P2'!N14</f>
        <v>3</v>
      </c>
      <c r="E7">
        <f>'P3'!N14</f>
        <v>5</v>
      </c>
      <c r="F7">
        <f>'P4'!N14</f>
        <v>4</v>
      </c>
      <c r="G7">
        <f>'P5'!N14</f>
        <v>3</v>
      </c>
      <c r="H7">
        <f>'P6'!N14</f>
        <v>2</v>
      </c>
      <c r="I7">
        <f>'P7'!N14</f>
        <v>2</v>
      </c>
      <c r="J7">
        <f>'P8'!N14</f>
        <v>4</v>
      </c>
      <c r="K7">
        <f>'P9'!N14</f>
        <v>5</v>
      </c>
      <c r="L7">
        <f>'P10'!N14</f>
        <v>3</v>
      </c>
      <c r="M7">
        <f t="shared" si="0"/>
        <v>3.5</v>
      </c>
      <c r="N7">
        <f t="shared" si="1"/>
        <v>1.0801234497346435</v>
      </c>
      <c r="P7" s="12" t="s">
        <v>58</v>
      </c>
      <c r="Q7">
        <v>1</v>
      </c>
      <c r="R7">
        <v>1</v>
      </c>
      <c r="S7">
        <v>1</v>
      </c>
      <c r="T7">
        <v>1</v>
      </c>
      <c r="U7">
        <v>1</v>
      </c>
      <c r="V7">
        <v>2</v>
      </c>
      <c r="W7">
        <v>3</v>
      </c>
      <c r="X7">
        <v>4</v>
      </c>
    </row>
    <row r="8" spans="1:27" x14ac:dyDescent="0.2">
      <c r="A8" s="30"/>
      <c r="B8" s="3">
        <v>20</v>
      </c>
      <c r="C8">
        <f>'P1'!N16</f>
        <v>4</v>
      </c>
      <c r="D8">
        <f>'P2'!N16</f>
        <v>4</v>
      </c>
      <c r="E8">
        <f>'P3'!N16</f>
        <v>5</v>
      </c>
      <c r="F8">
        <f>'P4'!N16</f>
        <v>5</v>
      </c>
      <c r="G8">
        <f>'P5'!N16</f>
        <v>3</v>
      </c>
      <c r="H8">
        <f>'P6'!N16</f>
        <v>3</v>
      </c>
      <c r="I8">
        <f>'P7'!N16</f>
        <v>2</v>
      </c>
      <c r="J8">
        <f>'P8'!N16</f>
        <v>4</v>
      </c>
      <c r="K8">
        <f>'P9'!N16</f>
        <v>2</v>
      </c>
      <c r="L8">
        <f>'P10'!N16</f>
        <v>4</v>
      </c>
      <c r="M8">
        <f t="shared" si="0"/>
        <v>3.6</v>
      </c>
      <c r="N8">
        <f t="shared" si="1"/>
        <v>1.0749676997731401</v>
      </c>
      <c r="P8" s="12" t="s">
        <v>59</v>
      </c>
      <c r="Q8">
        <v>1</v>
      </c>
      <c r="R8">
        <v>1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</row>
    <row r="9" spans="1:27" x14ac:dyDescent="0.2">
      <c r="A9" s="30"/>
      <c r="B9" s="3">
        <v>30</v>
      </c>
      <c r="C9">
        <f>'P1'!N18</f>
        <v>5</v>
      </c>
      <c r="D9">
        <f>'P2'!N18</f>
        <v>4</v>
      </c>
      <c r="E9">
        <f>'P3'!N18</f>
        <v>5</v>
      </c>
      <c r="F9">
        <f>'P4'!N18</f>
        <v>4</v>
      </c>
      <c r="G9">
        <f>'P5'!N18</f>
        <v>3</v>
      </c>
      <c r="H9">
        <f>'P6'!N18</f>
        <v>4</v>
      </c>
      <c r="I9">
        <f>'P7'!N18</f>
        <v>2</v>
      </c>
      <c r="J9">
        <f>'P8'!N18</f>
        <v>4</v>
      </c>
      <c r="K9">
        <f>'P9'!N18</f>
        <v>2</v>
      </c>
      <c r="L9">
        <f>'P10'!N18</f>
        <v>4</v>
      </c>
      <c r="M9">
        <f>AVERAGE(C9:L9)</f>
        <v>3.7</v>
      </c>
      <c r="N9">
        <f t="shared" si="1"/>
        <v>1.05934990547138</v>
      </c>
      <c r="P9" s="12" t="s">
        <v>60</v>
      </c>
      <c r="Q9">
        <v>2</v>
      </c>
      <c r="R9">
        <v>3</v>
      </c>
      <c r="S9">
        <v>3</v>
      </c>
      <c r="T9">
        <v>3</v>
      </c>
      <c r="U9">
        <v>3</v>
      </c>
      <c r="V9">
        <v>4</v>
      </c>
      <c r="W9">
        <v>4</v>
      </c>
      <c r="X9">
        <v>4</v>
      </c>
    </row>
    <row r="10" spans="1:27" x14ac:dyDescent="0.2">
      <c r="A10" s="14"/>
      <c r="P10" s="12" t="s">
        <v>61</v>
      </c>
      <c r="Q10">
        <v>2</v>
      </c>
      <c r="R10">
        <v>2</v>
      </c>
      <c r="S10">
        <v>2</v>
      </c>
      <c r="T10">
        <v>2</v>
      </c>
      <c r="U10">
        <v>4</v>
      </c>
      <c r="V10">
        <v>5</v>
      </c>
      <c r="W10">
        <v>2</v>
      </c>
      <c r="X10">
        <v>2</v>
      </c>
    </row>
    <row r="11" spans="1:27" ht="16" x14ac:dyDescent="0.2">
      <c r="A11" s="14" t="s">
        <v>39</v>
      </c>
      <c r="B11" s="4" t="s">
        <v>18</v>
      </c>
      <c r="C11" s="12" t="s">
        <v>53</v>
      </c>
      <c r="D11" s="12" t="s">
        <v>54</v>
      </c>
      <c r="E11" s="12" t="s">
        <v>55</v>
      </c>
      <c r="F11" s="12" t="s">
        <v>56</v>
      </c>
      <c r="G11" s="12" t="s">
        <v>57</v>
      </c>
      <c r="H11" s="12" t="s">
        <v>58</v>
      </c>
      <c r="I11" s="12" t="s">
        <v>59</v>
      </c>
      <c r="J11" s="12" t="s">
        <v>60</v>
      </c>
      <c r="K11" s="12" t="s">
        <v>61</v>
      </c>
      <c r="L11" s="12" t="s">
        <v>62</v>
      </c>
      <c r="M11" s="13" t="s">
        <v>63</v>
      </c>
      <c r="N11" s="13" t="s">
        <v>68</v>
      </c>
      <c r="P11" s="12" t="s">
        <v>62</v>
      </c>
      <c r="Q11">
        <v>1</v>
      </c>
      <c r="R11">
        <v>3</v>
      </c>
      <c r="S11">
        <v>3</v>
      </c>
      <c r="T11">
        <v>3</v>
      </c>
      <c r="U11">
        <v>3</v>
      </c>
      <c r="V11">
        <v>3</v>
      </c>
      <c r="W11">
        <v>4</v>
      </c>
      <c r="X11">
        <v>4</v>
      </c>
    </row>
    <row r="12" spans="1:27" ht="16" x14ac:dyDescent="0.2">
      <c r="A12" t="s">
        <v>31</v>
      </c>
      <c r="B12" s="4">
        <v>0</v>
      </c>
      <c r="C12">
        <f>'P1'!N26</f>
        <v>1</v>
      </c>
      <c r="D12">
        <f>'P2'!N26</f>
        <v>2</v>
      </c>
      <c r="E12">
        <f>'P3'!N26</f>
        <v>3</v>
      </c>
      <c r="F12">
        <f>'P4'!N26</f>
        <v>2</v>
      </c>
      <c r="G12">
        <f>'P5'!N26</f>
        <v>1</v>
      </c>
      <c r="H12">
        <f>'P6'!N26</f>
        <v>1</v>
      </c>
      <c r="I12">
        <f>'P7'!N26</f>
        <v>1</v>
      </c>
      <c r="J12">
        <f>'P8'!N26</f>
        <v>2</v>
      </c>
      <c r="K12">
        <f>'P9'!N26</f>
        <v>1</v>
      </c>
      <c r="L12">
        <f>'P10'!N26</f>
        <v>1</v>
      </c>
      <c r="M12">
        <f>AVERAGE(C12:L12)</f>
        <v>1.5</v>
      </c>
      <c r="N12">
        <f>STDEV(C12:L12)</f>
        <v>0.70710678118654757</v>
      </c>
    </row>
    <row r="13" spans="1:27" ht="16" x14ac:dyDescent="0.2">
      <c r="A13" s="30" t="s">
        <v>32</v>
      </c>
      <c r="B13" s="3">
        <v>10</v>
      </c>
      <c r="C13">
        <f>'P1'!N28</f>
        <v>2</v>
      </c>
      <c r="D13">
        <f>'P2'!N28</f>
        <v>2</v>
      </c>
      <c r="E13">
        <f>'P3'!N28</f>
        <v>3</v>
      </c>
      <c r="F13">
        <f>'P4'!N28</f>
        <v>2</v>
      </c>
      <c r="G13">
        <f>'P5'!N28</f>
        <v>1</v>
      </c>
      <c r="H13">
        <f>'P6'!N28</f>
        <v>1</v>
      </c>
      <c r="I13">
        <f>'P7'!N28</f>
        <v>1</v>
      </c>
      <c r="J13">
        <f>'P8'!N28</f>
        <v>2</v>
      </c>
      <c r="K13">
        <f>'P9'!N28</f>
        <v>1</v>
      </c>
      <c r="L13">
        <f>'P10'!N28</f>
        <v>2</v>
      </c>
      <c r="M13">
        <f t="shared" ref="M13:M19" si="2">AVERAGE(C13:L13)</f>
        <v>1.7</v>
      </c>
      <c r="N13">
        <f>STDEV(C13:L13)</f>
        <v>0.67494855771055307</v>
      </c>
      <c r="P13" s="4" t="s">
        <v>66</v>
      </c>
      <c r="Q13" s="4">
        <v>0</v>
      </c>
      <c r="R13" s="3">
        <v>10</v>
      </c>
      <c r="S13" s="3">
        <v>20</v>
      </c>
      <c r="T13" s="3">
        <v>30</v>
      </c>
      <c r="U13" s="3" t="s">
        <v>65</v>
      </c>
      <c r="V13" s="3">
        <v>10</v>
      </c>
      <c r="W13" s="3">
        <v>20</v>
      </c>
      <c r="X13" s="3">
        <v>30</v>
      </c>
      <c r="Z13" t="s">
        <v>43</v>
      </c>
      <c r="AA13" t="s">
        <v>64</v>
      </c>
    </row>
    <row r="14" spans="1:27" x14ac:dyDescent="0.2">
      <c r="A14" s="30"/>
      <c r="B14" s="3">
        <v>20</v>
      </c>
      <c r="C14">
        <f>'P1'!N30</f>
        <v>2</v>
      </c>
      <c r="D14">
        <f>'P2'!N30</f>
        <v>2</v>
      </c>
      <c r="E14">
        <f>'P3'!N30</f>
        <v>3</v>
      </c>
      <c r="F14">
        <f>'P4'!N30</f>
        <v>2</v>
      </c>
      <c r="G14">
        <f>'P5'!N30</f>
        <v>1</v>
      </c>
      <c r="H14">
        <f>'P6'!N30</f>
        <v>1</v>
      </c>
      <c r="I14">
        <f>'P7'!N30</f>
        <v>1</v>
      </c>
      <c r="J14">
        <f>'P8'!N30</f>
        <v>2</v>
      </c>
      <c r="K14">
        <f>'P9'!N30</f>
        <v>2</v>
      </c>
      <c r="L14">
        <f>'P10'!N30</f>
        <v>2</v>
      </c>
      <c r="M14">
        <f t="shared" si="2"/>
        <v>1.8</v>
      </c>
      <c r="N14">
        <f t="shared" ref="N14:N19" si="3">STDEV(C14:L14)</f>
        <v>0.63245553203367599</v>
      </c>
      <c r="P14" s="12" t="s">
        <v>53</v>
      </c>
      <c r="Q14">
        <v>1</v>
      </c>
      <c r="R14">
        <v>2</v>
      </c>
      <c r="S14">
        <v>2</v>
      </c>
      <c r="T14">
        <v>2</v>
      </c>
      <c r="U14">
        <v>2</v>
      </c>
      <c r="V14">
        <v>3</v>
      </c>
      <c r="W14">
        <v>4</v>
      </c>
      <c r="X14">
        <v>5</v>
      </c>
      <c r="Z14" s="25">
        <f>AVERAGE(X14:X23)</f>
        <v>4.0999999999999996</v>
      </c>
      <c r="AA14" s="25">
        <f>STDEV(X14:X23)</f>
        <v>0.99442892601175348</v>
      </c>
    </row>
    <row r="15" spans="1:27" x14ac:dyDescent="0.2">
      <c r="A15" s="30"/>
      <c r="B15" s="3">
        <v>30</v>
      </c>
      <c r="C15">
        <f>'P1'!N32</f>
        <v>2</v>
      </c>
      <c r="D15">
        <f>'P2'!N32</f>
        <v>2</v>
      </c>
      <c r="E15">
        <f>'P3'!N32</f>
        <v>4</v>
      </c>
      <c r="F15">
        <f>'P4'!N32</f>
        <v>2</v>
      </c>
      <c r="G15">
        <f>'P5'!N32</f>
        <v>2</v>
      </c>
      <c r="H15">
        <f>'P6'!N32</f>
        <v>1</v>
      </c>
      <c r="I15">
        <f>'P7'!N32</f>
        <v>2</v>
      </c>
      <c r="J15">
        <f>'P8'!N32</f>
        <v>2</v>
      </c>
      <c r="K15">
        <f>'P9'!N32</f>
        <v>3</v>
      </c>
      <c r="L15">
        <f>'P10'!N32</f>
        <v>2</v>
      </c>
      <c r="M15">
        <f t="shared" si="2"/>
        <v>2.2000000000000002</v>
      </c>
      <c r="N15">
        <f t="shared" si="3"/>
        <v>0.78881063774661553</v>
      </c>
      <c r="P15" s="12" t="s">
        <v>54</v>
      </c>
      <c r="Q15">
        <v>2</v>
      </c>
      <c r="R15">
        <v>2</v>
      </c>
      <c r="S15">
        <v>2</v>
      </c>
      <c r="T15">
        <v>2</v>
      </c>
      <c r="U15">
        <v>2</v>
      </c>
      <c r="V15">
        <v>3</v>
      </c>
      <c r="W15">
        <v>4</v>
      </c>
      <c r="X15">
        <v>5</v>
      </c>
    </row>
    <row r="16" spans="1:27" x14ac:dyDescent="0.2">
      <c r="A16" s="6"/>
      <c r="B16" s="3" t="s">
        <v>65</v>
      </c>
      <c r="C16">
        <f>'P1'!N33</f>
        <v>2</v>
      </c>
      <c r="D16">
        <f>'P2'!N33</f>
        <v>2</v>
      </c>
      <c r="E16">
        <f>'P3'!N33</f>
        <v>4</v>
      </c>
      <c r="F16">
        <f>'P4'!N33</f>
        <v>2</v>
      </c>
      <c r="G16">
        <f>'P5'!N33</f>
        <v>2</v>
      </c>
      <c r="H16">
        <f>'P6'!N33</f>
        <v>1</v>
      </c>
      <c r="I16">
        <f>'P7'!N33</f>
        <v>2</v>
      </c>
      <c r="J16">
        <f>'P8'!N33</f>
        <v>2</v>
      </c>
      <c r="K16">
        <f>'P9'!N33</f>
        <v>4</v>
      </c>
      <c r="L16">
        <f>'P10'!N33</f>
        <v>2</v>
      </c>
      <c r="M16">
        <f>AVERAGE(C16:L16)</f>
        <v>2.2999999999999998</v>
      </c>
      <c r="N16">
        <f t="shared" si="3"/>
        <v>0.94868329805051388</v>
      </c>
      <c r="P16" s="12" t="s">
        <v>55</v>
      </c>
      <c r="Q16">
        <v>3</v>
      </c>
      <c r="R16">
        <v>3</v>
      </c>
      <c r="S16">
        <v>3</v>
      </c>
      <c r="T16">
        <v>4</v>
      </c>
      <c r="U16">
        <v>4</v>
      </c>
      <c r="V16">
        <v>5</v>
      </c>
      <c r="W16">
        <v>5</v>
      </c>
      <c r="X16">
        <v>5</v>
      </c>
    </row>
    <row r="17" spans="1:27" x14ac:dyDescent="0.2">
      <c r="A17" s="30" t="s">
        <v>69</v>
      </c>
      <c r="B17" s="3">
        <v>10</v>
      </c>
      <c r="C17">
        <f>'P1'!N35</f>
        <v>3</v>
      </c>
      <c r="D17">
        <f>'P2'!N35</f>
        <v>3</v>
      </c>
      <c r="E17">
        <f>'P3'!N35</f>
        <v>5</v>
      </c>
      <c r="F17">
        <f>'P4'!N35</f>
        <v>4</v>
      </c>
      <c r="G17">
        <f>'P5'!N35</f>
        <v>2</v>
      </c>
      <c r="H17">
        <f>'P6'!N35</f>
        <v>2</v>
      </c>
      <c r="I17">
        <f>'P7'!N35</f>
        <v>2</v>
      </c>
      <c r="J17">
        <f>'P8'!N35</f>
        <v>4</v>
      </c>
      <c r="K17">
        <f>'P9'!N35</f>
        <v>4</v>
      </c>
      <c r="L17">
        <f>'P10'!N35</f>
        <v>3</v>
      </c>
      <c r="M17">
        <f t="shared" si="2"/>
        <v>3.2</v>
      </c>
      <c r="N17">
        <f t="shared" si="3"/>
        <v>1.0327955589886442</v>
      </c>
      <c r="P17" s="12" t="s">
        <v>56</v>
      </c>
      <c r="Q17">
        <v>2</v>
      </c>
      <c r="R17">
        <v>2</v>
      </c>
      <c r="S17">
        <v>2</v>
      </c>
      <c r="T17">
        <v>2</v>
      </c>
      <c r="U17">
        <v>2</v>
      </c>
      <c r="V17">
        <v>4</v>
      </c>
      <c r="W17">
        <v>4</v>
      </c>
      <c r="X17">
        <v>4</v>
      </c>
    </row>
    <row r="18" spans="1:27" x14ac:dyDescent="0.2">
      <c r="A18" s="30"/>
      <c r="B18" s="3">
        <v>20</v>
      </c>
      <c r="C18">
        <f>'P1'!N37</f>
        <v>4</v>
      </c>
      <c r="D18">
        <f>'P2'!N37</f>
        <v>4</v>
      </c>
      <c r="E18">
        <f>'P3'!N37</f>
        <v>5</v>
      </c>
      <c r="F18">
        <f>'P4'!N37</f>
        <v>4</v>
      </c>
      <c r="G18">
        <f>'P5'!N37</f>
        <v>3</v>
      </c>
      <c r="H18">
        <f>'P6'!N37</f>
        <v>2</v>
      </c>
      <c r="I18">
        <f>'P7'!N37</f>
        <v>2</v>
      </c>
      <c r="J18">
        <f>'P8'!N37</f>
        <v>4</v>
      </c>
      <c r="K18">
        <f>'P9'!N37</f>
        <v>5</v>
      </c>
      <c r="L18">
        <f>'P10'!N37</f>
        <v>4</v>
      </c>
      <c r="M18">
        <f t="shared" si="2"/>
        <v>3.7</v>
      </c>
      <c r="N18">
        <f t="shared" si="3"/>
        <v>1.05934990547138</v>
      </c>
      <c r="P18" s="12" t="s">
        <v>57</v>
      </c>
      <c r="Q18">
        <v>1</v>
      </c>
      <c r="R18">
        <v>1</v>
      </c>
      <c r="S18">
        <v>1</v>
      </c>
      <c r="T18">
        <v>2</v>
      </c>
      <c r="U18">
        <v>2</v>
      </c>
      <c r="V18">
        <v>2</v>
      </c>
      <c r="W18">
        <v>3</v>
      </c>
      <c r="X18">
        <v>3</v>
      </c>
    </row>
    <row r="19" spans="1:27" x14ac:dyDescent="0.2">
      <c r="A19" s="30"/>
      <c r="B19" s="3">
        <v>30</v>
      </c>
      <c r="C19">
        <f>'P1'!N39</f>
        <v>5</v>
      </c>
      <c r="D19">
        <f>'P2'!N39</f>
        <v>5</v>
      </c>
      <c r="E19">
        <f>'P3'!N39</f>
        <v>5</v>
      </c>
      <c r="F19">
        <f>'P4'!N39</f>
        <v>4</v>
      </c>
      <c r="G19">
        <f>'P5'!N39</f>
        <v>3</v>
      </c>
      <c r="H19">
        <f>'P6'!N39</f>
        <v>2</v>
      </c>
      <c r="I19">
        <f>'P7'!N39</f>
        <v>4</v>
      </c>
      <c r="J19">
        <f>'P8'!N39</f>
        <v>5</v>
      </c>
      <c r="K19">
        <f>'P9'!N39</f>
        <v>4</v>
      </c>
      <c r="L19">
        <f>'P10'!N39</f>
        <v>4</v>
      </c>
      <c r="M19">
        <f t="shared" si="2"/>
        <v>4.0999999999999996</v>
      </c>
      <c r="N19">
        <f t="shared" si="3"/>
        <v>0.99442892601175348</v>
      </c>
      <c r="P19" s="12" t="s">
        <v>58</v>
      </c>
      <c r="Q19">
        <v>1</v>
      </c>
      <c r="R19">
        <v>1</v>
      </c>
      <c r="S19">
        <v>1</v>
      </c>
      <c r="T19">
        <v>1</v>
      </c>
      <c r="U19">
        <v>1</v>
      </c>
      <c r="V19">
        <v>2</v>
      </c>
      <c r="W19">
        <v>2</v>
      </c>
      <c r="X19">
        <v>2</v>
      </c>
    </row>
    <row r="20" spans="1:27" x14ac:dyDescent="0.2">
      <c r="A20" s="14"/>
      <c r="P20" s="12" t="s">
        <v>59</v>
      </c>
      <c r="Q20">
        <v>1</v>
      </c>
      <c r="R20">
        <v>1</v>
      </c>
      <c r="S20">
        <v>1</v>
      </c>
      <c r="T20">
        <v>2</v>
      </c>
      <c r="U20">
        <v>2</v>
      </c>
      <c r="V20">
        <v>2</v>
      </c>
      <c r="W20">
        <v>2</v>
      </c>
      <c r="X20">
        <v>4</v>
      </c>
    </row>
    <row r="21" spans="1:27" ht="16" x14ac:dyDescent="0.2">
      <c r="A21" s="14" t="s">
        <v>46</v>
      </c>
      <c r="B21" s="4" t="s">
        <v>18</v>
      </c>
      <c r="C21" s="12" t="s">
        <v>53</v>
      </c>
      <c r="D21" s="12" t="s">
        <v>54</v>
      </c>
      <c r="E21" s="12" t="s">
        <v>55</v>
      </c>
      <c r="F21" s="12" t="s">
        <v>56</v>
      </c>
      <c r="G21" s="12" t="s">
        <v>57</v>
      </c>
      <c r="H21" s="12" t="s">
        <v>58</v>
      </c>
      <c r="I21" s="12" t="s">
        <v>59</v>
      </c>
      <c r="J21" s="12" t="s">
        <v>60</v>
      </c>
      <c r="K21" s="12" t="s">
        <v>61</v>
      </c>
      <c r="L21" s="12" t="s">
        <v>62</v>
      </c>
      <c r="M21" s="13" t="s">
        <v>63</v>
      </c>
      <c r="N21" s="13" t="s">
        <v>68</v>
      </c>
      <c r="P21" s="12" t="s">
        <v>60</v>
      </c>
      <c r="Q21">
        <v>2</v>
      </c>
      <c r="R21">
        <v>2</v>
      </c>
      <c r="S21">
        <v>2</v>
      </c>
      <c r="T21">
        <v>2</v>
      </c>
      <c r="U21">
        <v>2</v>
      </c>
      <c r="V21">
        <v>4</v>
      </c>
      <c r="W21">
        <v>4</v>
      </c>
      <c r="X21">
        <v>5</v>
      </c>
    </row>
    <row r="22" spans="1:27" ht="16" x14ac:dyDescent="0.2">
      <c r="A22" t="s">
        <v>31</v>
      </c>
      <c r="B22" s="4">
        <v>0</v>
      </c>
      <c r="C22">
        <f>'P1'!N47</f>
        <v>1</v>
      </c>
      <c r="D22">
        <f>'P2'!N47</f>
        <v>2</v>
      </c>
      <c r="E22">
        <f>'P3'!N47</f>
        <v>2</v>
      </c>
      <c r="F22">
        <f>'P4'!N47</f>
        <v>1</v>
      </c>
      <c r="G22">
        <f>'P5'!N47</f>
        <v>2</v>
      </c>
      <c r="H22">
        <f>'P6'!N47</f>
        <v>1</v>
      </c>
      <c r="I22">
        <f>'P7'!N47</f>
        <v>1</v>
      </c>
      <c r="J22">
        <f>'P8'!N47</f>
        <v>1</v>
      </c>
      <c r="K22">
        <f>'P9'!N47</f>
        <v>2</v>
      </c>
      <c r="L22">
        <f>'P10'!N47</f>
        <v>1</v>
      </c>
      <c r="M22">
        <f>AVERAGE(C22:L22)</f>
        <v>1.4</v>
      </c>
      <c r="N22">
        <f>STDEV(C22:L22)</f>
        <v>0.51639777949432208</v>
      </c>
      <c r="P22" s="12" t="s">
        <v>61</v>
      </c>
      <c r="Q22">
        <v>1</v>
      </c>
      <c r="R22">
        <v>1</v>
      </c>
      <c r="S22">
        <v>2</v>
      </c>
      <c r="T22">
        <v>3</v>
      </c>
      <c r="U22">
        <v>4</v>
      </c>
      <c r="V22">
        <v>4</v>
      </c>
      <c r="W22">
        <v>5</v>
      </c>
      <c r="X22">
        <v>4</v>
      </c>
    </row>
    <row r="23" spans="1:27" x14ac:dyDescent="0.2">
      <c r="A23" s="30" t="s">
        <v>32</v>
      </c>
      <c r="B23" s="3">
        <v>10</v>
      </c>
      <c r="C23">
        <f>'P1'!N49</f>
        <v>1</v>
      </c>
      <c r="D23">
        <f>'P2'!N49</f>
        <v>2</v>
      </c>
      <c r="E23">
        <f>'P3'!N49</f>
        <v>3</v>
      </c>
      <c r="F23">
        <f>'P4'!N49</f>
        <v>2</v>
      </c>
      <c r="G23">
        <f>'P5'!N49</f>
        <v>2</v>
      </c>
      <c r="H23">
        <f>'P6'!N49</f>
        <v>1</v>
      </c>
      <c r="I23">
        <f>'P7'!N49</f>
        <v>2</v>
      </c>
      <c r="J23">
        <f>'P8'!N49</f>
        <v>2</v>
      </c>
      <c r="K23">
        <f>'P9'!N49</f>
        <v>3</v>
      </c>
      <c r="L23">
        <f>'P10'!N49</f>
        <v>3</v>
      </c>
      <c r="M23">
        <f t="shared" ref="M23:M29" si="4">AVERAGE(C23:L23)</f>
        <v>2.1</v>
      </c>
      <c r="N23">
        <f>STDEV(C23:L23)</f>
        <v>0.73786478737262173</v>
      </c>
      <c r="P23" s="12" t="s">
        <v>62</v>
      </c>
      <c r="Q23">
        <v>1</v>
      </c>
      <c r="R23">
        <v>2</v>
      </c>
      <c r="S23">
        <v>2</v>
      </c>
      <c r="T23">
        <v>2</v>
      </c>
      <c r="U23">
        <v>2</v>
      </c>
      <c r="V23">
        <v>3</v>
      </c>
      <c r="W23">
        <v>4</v>
      </c>
      <c r="X23">
        <v>4</v>
      </c>
    </row>
    <row r="24" spans="1:27" x14ac:dyDescent="0.2">
      <c r="A24" s="30"/>
      <c r="B24" s="3">
        <v>20</v>
      </c>
      <c r="C24">
        <f>'P1'!N51</f>
        <v>2</v>
      </c>
      <c r="D24">
        <f>'P2'!N51</f>
        <v>2</v>
      </c>
      <c r="E24">
        <f>'P3'!N51</f>
        <v>4</v>
      </c>
      <c r="F24">
        <f>'P4'!N51</f>
        <v>4</v>
      </c>
      <c r="G24">
        <f>'P5'!N51</f>
        <v>2</v>
      </c>
      <c r="H24">
        <f>'P6'!N51</f>
        <v>1</v>
      </c>
      <c r="I24">
        <f>'P7'!N51</f>
        <v>2</v>
      </c>
      <c r="J24">
        <f>'P8'!N51</f>
        <v>3</v>
      </c>
      <c r="K24">
        <f>'P9'!N51</f>
        <v>3</v>
      </c>
      <c r="L24">
        <f>'P10'!N51</f>
        <v>3</v>
      </c>
      <c r="M24">
        <f t="shared" si="4"/>
        <v>2.6</v>
      </c>
      <c r="N24">
        <f t="shared" ref="N24:N29" si="5">STDEV(C24:L24)</f>
        <v>0.96609178307929622</v>
      </c>
    </row>
    <row r="25" spans="1:27" ht="16" x14ac:dyDescent="0.2">
      <c r="A25" s="30"/>
      <c r="B25" s="3">
        <v>30</v>
      </c>
      <c r="C25">
        <f>'P1'!N53</f>
        <v>3</v>
      </c>
      <c r="D25">
        <f>'P2'!N53</f>
        <v>3</v>
      </c>
      <c r="E25">
        <f>'P3'!N53</f>
        <v>4</v>
      </c>
      <c r="F25">
        <f>'P4'!N53</f>
        <v>4</v>
      </c>
      <c r="G25">
        <f>'P5'!N53</f>
        <v>2</v>
      </c>
      <c r="H25">
        <f>'P6'!N53</f>
        <v>1</v>
      </c>
      <c r="I25">
        <f>'P7'!N53</f>
        <v>3</v>
      </c>
      <c r="J25">
        <f>'P8'!N53</f>
        <v>4</v>
      </c>
      <c r="K25">
        <f>'P9'!N53</f>
        <v>3</v>
      </c>
      <c r="L25">
        <f>'P10'!N53</f>
        <v>3</v>
      </c>
      <c r="M25">
        <f t="shared" si="4"/>
        <v>3</v>
      </c>
      <c r="N25">
        <f t="shared" si="5"/>
        <v>0.94280904158206336</v>
      </c>
      <c r="P25" s="4" t="s">
        <v>76</v>
      </c>
      <c r="Q25" s="4">
        <v>0</v>
      </c>
      <c r="R25" s="3">
        <v>10</v>
      </c>
      <c r="S25" s="3">
        <v>20</v>
      </c>
      <c r="T25" s="3">
        <v>30</v>
      </c>
      <c r="U25" s="3" t="s">
        <v>65</v>
      </c>
      <c r="V25" s="3">
        <v>10</v>
      </c>
      <c r="W25" s="3">
        <v>20</v>
      </c>
      <c r="X25" s="3">
        <v>30</v>
      </c>
      <c r="Z25" t="s">
        <v>43</v>
      </c>
      <c r="AA25" t="s">
        <v>64</v>
      </c>
    </row>
    <row r="26" spans="1:27" x14ac:dyDescent="0.2">
      <c r="A26" t="s">
        <v>33</v>
      </c>
      <c r="B26" s="3" t="s">
        <v>65</v>
      </c>
      <c r="C26">
        <f>'P1'!N54</f>
        <v>4</v>
      </c>
      <c r="D26">
        <f>'P2'!N54</f>
        <v>3</v>
      </c>
      <c r="E26">
        <f>'P3'!N54</f>
        <v>4</v>
      </c>
      <c r="F26">
        <f>'P4'!N54</f>
        <v>4</v>
      </c>
      <c r="G26">
        <f>'P5'!N54</f>
        <v>2</v>
      </c>
      <c r="H26">
        <f>'P6'!N54</f>
        <v>1</v>
      </c>
      <c r="I26">
        <f>'P7'!N54</f>
        <v>3</v>
      </c>
      <c r="J26">
        <f>'P8'!N54</f>
        <v>4</v>
      </c>
      <c r="K26">
        <f>'P9'!N54</f>
        <v>4</v>
      </c>
      <c r="L26">
        <f>'P10'!N54</f>
        <v>3</v>
      </c>
      <c r="M26">
        <f t="shared" si="4"/>
        <v>3.2</v>
      </c>
      <c r="N26">
        <f t="shared" si="5"/>
        <v>1.0327955589886442</v>
      </c>
      <c r="P26" s="12" t="s">
        <v>53</v>
      </c>
      <c r="Q26">
        <v>1</v>
      </c>
      <c r="R26">
        <v>1</v>
      </c>
      <c r="S26">
        <v>2</v>
      </c>
      <c r="T26">
        <v>3</v>
      </c>
      <c r="U26">
        <v>4</v>
      </c>
      <c r="V26">
        <v>4</v>
      </c>
      <c r="W26">
        <v>5</v>
      </c>
      <c r="X26">
        <v>5</v>
      </c>
      <c r="Z26" s="25">
        <f>AVERAGE(X26:X35)</f>
        <v>4.2</v>
      </c>
      <c r="AA26" s="25">
        <f>STDEV(X26:X35)</f>
        <v>0.91893658347268103</v>
      </c>
    </row>
    <row r="27" spans="1:27" x14ac:dyDescent="0.2">
      <c r="A27" s="30" t="s">
        <v>69</v>
      </c>
      <c r="B27" s="3">
        <v>10</v>
      </c>
      <c r="C27">
        <f>'P1'!N56</f>
        <v>4</v>
      </c>
      <c r="D27">
        <f>'P2'!N56</f>
        <v>3</v>
      </c>
      <c r="E27">
        <f>'P3'!N56</f>
        <v>5</v>
      </c>
      <c r="F27">
        <f>'P4'!N56</f>
        <v>4</v>
      </c>
      <c r="G27">
        <f>'P5'!N56</f>
        <v>2</v>
      </c>
      <c r="H27">
        <f>'P6'!N56</f>
        <v>1</v>
      </c>
      <c r="I27">
        <f>'P7'!N56</f>
        <v>3</v>
      </c>
      <c r="J27">
        <f>'P8'!N56</f>
        <v>5</v>
      </c>
      <c r="K27">
        <f>'P9'!N56</f>
        <v>4</v>
      </c>
      <c r="L27">
        <f>'P10'!N56</f>
        <v>4</v>
      </c>
      <c r="M27">
        <f t="shared" si="4"/>
        <v>3.5</v>
      </c>
      <c r="N27">
        <f t="shared" si="5"/>
        <v>1.2692955176439846</v>
      </c>
      <c r="P27" s="12" t="s">
        <v>54</v>
      </c>
      <c r="Q27">
        <v>2</v>
      </c>
      <c r="R27">
        <v>2</v>
      </c>
      <c r="S27">
        <v>2</v>
      </c>
      <c r="T27">
        <v>3</v>
      </c>
      <c r="U27">
        <v>3</v>
      </c>
      <c r="V27">
        <v>3</v>
      </c>
      <c r="W27">
        <v>4</v>
      </c>
      <c r="X27">
        <v>4</v>
      </c>
    </row>
    <row r="28" spans="1:27" x14ac:dyDescent="0.2">
      <c r="A28" s="30"/>
      <c r="B28" s="3">
        <v>20</v>
      </c>
      <c r="C28">
        <f>'P1'!N58</f>
        <v>5</v>
      </c>
      <c r="D28">
        <f>'P2'!N58</f>
        <v>4</v>
      </c>
      <c r="E28">
        <f>'P3'!N58</f>
        <v>5</v>
      </c>
      <c r="F28">
        <f>'P4'!N58</f>
        <v>4</v>
      </c>
      <c r="G28">
        <f>'P5'!N58</f>
        <v>3</v>
      </c>
      <c r="H28">
        <f>'P6'!N58</f>
        <v>4</v>
      </c>
      <c r="I28">
        <f>'P7'!N58</f>
        <v>3</v>
      </c>
      <c r="J28">
        <f>'P8'!N58</f>
        <v>5</v>
      </c>
      <c r="K28">
        <f>'P9'!N58</f>
        <v>4</v>
      </c>
      <c r="L28">
        <f>'P10'!N58</f>
        <v>4</v>
      </c>
      <c r="M28">
        <f t="shared" si="4"/>
        <v>4.0999999999999996</v>
      </c>
      <c r="N28">
        <f t="shared" si="5"/>
        <v>0.73786478737262229</v>
      </c>
      <c r="P28" s="12" t="s">
        <v>55</v>
      </c>
      <c r="Q28">
        <v>2</v>
      </c>
      <c r="R28">
        <v>3</v>
      </c>
      <c r="S28">
        <v>4</v>
      </c>
      <c r="T28">
        <v>4</v>
      </c>
      <c r="U28">
        <v>4</v>
      </c>
      <c r="V28">
        <v>5</v>
      </c>
      <c r="W28">
        <v>5</v>
      </c>
      <c r="X28">
        <v>5</v>
      </c>
    </row>
    <row r="29" spans="1:27" x14ac:dyDescent="0.2">
      <c r="A29" s="30"/>
      <c r="B29" s="3">
        <v>30</v>
      </c>
      <c r="C29">
        <f>'P1'!N60</f>
        <v>5</v>
      </c>
      <c r="D29">
        <f>'P2'!N60</f>
        <v>4</v>
      </c>
      <c r="E29">
        <f>'P3'!N60</f>
        <v>5</v>
      </c>
      <c r="F29">
        <f>'P4'!N60</f>
        <v>4</v>
      </c>
      <c r="G29">
        <f>'P5'!N60</f>
        <v>3</v>
      </c>
      <c r="H29">
        <f>'P6'!N60</f>
        <v>5</v>
      </c>
      <c r="I29">
        <f>'P7'!N60</f>
        <v>3</v>
      </c>
      <c r="J29">
        <f>'P8'!N60</f>
        <v>5</v>
      </c>
      <c r="K29">
        <f>'P9'!N60</f>
        <v>5</v>
      </c>
      <c r="L29">
        <f>'P10'!N60</f>
        <v>3</v>
      </c>
      <c r="M29">
        <f t="shared" si="4"/>
        <v>4.2</v>
      </c>
      <c r="N29">
        <f t="shared" si="5"/>
        <v>0.91893658347268103</v>
      </c>
      <c r="P29" s="12" t="s">
        <v>56</v>
      </c>
      <c r="Q29">
        <v>1</v>
      </c>
      <c r="R29">
        <v>2</v>
      </c>
      <c r="S29">
        <v>4</v>
      </c>
      <c r="T29">
        <v>4</v>
      </c>
      <c r="U29">
        <v>4</v>
      </c>
      <c r="V29">
        <v>4</v>
      </c>
      <c r="W29">
        <v>4</v>
      </c>
      <c r="X29">
        <v>4</v>
      </c>
    </row>
    <row r="30" spans="1:27" x14ac:dyDescent="0.2">
      <c r="A30" s="14"/>
      <c r="P30" s="12" t="s">
        <v>57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3</v>
      </c>
      <c r="X30">
        <v>3</v>
      </c>
    </row>
    <row r="31" spans="1:27" x14ac:dyDescent="0.2">
      <c r="A31" s="14"/>
      <c r="P31" s="12" t="s">
        <v>58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4</v>
      </c>
      <c r="X31">
        <v>5</v>
      </c>
    </row>
    <row r="32" spans="1:27" x14ac:dyDescent="0.2">
      <c r="A32" s="14"/>
      <c r="P32" s="12" t="s">
        <v>59</v>
      </c>
      <c r="Q32">
        <v>1</v>
      </c>
      <c r="R32">
        <v>2</v>
      </c>
      <c r="S32">
        <v>2</v>
      </c>
      <c r="T32">
        <v>3</v>
      </c>
      <c r="U32">
        <v>3</v>
      </c>
      <c r="V32">
        <v>3</v>
      </c>
      <c r="W32">
        <v>3</v>
      </c>
      <c r="X32">
        <v>3</v>
      </c>
    </row>
    <row r="33" spans="1:24" x14ac:dyDescent="0.2">
      <c r="P33" s="12" t="s">
        <v>60</v>
      </c>
      <c r="Q33">
        <v>1</v>
      </c>
      <c r="R33">
        <v>2</v>
      </c>
      <c r="S33">
        <v>3</v>
      </c>
      <c r="T33">
        <v>4</v>
      </c>
      <c r="U33">
        <v>4</v>
      </c>
      <c r="V33">
        <v>5</v>
      </c>
      <c r="W33">
        <v>5</v>
      </c>
      <c r="X33">
        <v>5</v>
      </c>
    </row>
    <row r="34" spans="1:24" x14ac:dyDescent="0.2">
      <c r="P34" s="12" t="s">
        <v>61</v>
      </c>
      <c r="Q34">
        <v>2</v>
      </c>
      <c r="R34">
        <v>3</v>
      </c>
      <c r="S34">
        <v>3</v>
      </c>
      <c r="T34">
        <v>3</v>
      </c>
      <c r="U34">
        <v>4</v>
      </c>
      <c r="V34">
        <v>4</v>
      </c>
      <c r="W34">
        <v>4</v>
      </c>
      <c r="X34">
        <v>5</v>
      </c>
    </row>
    <row r="35" spans="1:24" x14ac:dyDescent="0.2">
      <c r="A35" s="14"/>
      <c r="P35" s="12" t="s">
        <v>62</v>
      </c>
      <c r="Q35">
        <v>1</v>
      </c>
      <c r="R35">
        <v>3</v>
      </c>
      <c r="S35">
        <v>3</v>
      </c>
      <c r="T35">
        <v>3</v>
      </c>
      <c r="U35">
        <v>3</v>
      </c>
      <c r="V35">
        <v>4</v>
      </c>
      <c r="W35">
        <v>4</v>
      </c>
      <c r="X35">
        <v>3</v>
      </c>
    </row>
    <row r="36" spans="1:24" x14ac:dyDescent="0.2">
      <c r="A36" s="14"/>
    </row>
    <row r="37" spans="1:24" x14ac:dyDescent="0.2">
      <c r="A37" s="14"/>
    </row>
    <row r="38" spans="1:24" x14ac:dyDescent="0.2">
      <c r="A38" s="14"/>
    </row>
    <row r="39" spans="1:24" x14ac:dyDescent="0.2">
      <c r="A39" s="14"/>
    </row>
    <row r="40" spans="1:24" x14ac:dyDescent="0.2">
      <c r="A40" s="14"/>
    </row>
    <row r="42" spans="1:24" x14ac:dyDescent="0.2">
      <c r="A42" s="14"/>
    </row>
    <row r="43" spans="1:24" x14ac:dyDescent="0.2">
      <c r="A43" s="14"/>
    </row>
    <row r="44" spans="1:24" x14ac:dyDescent="0.2">
      <c r="A44" s="14"/>
    </row>
    <row r="45" spans="1:24" x14ac:dyDescent="0.2">
      <c r="A45" s="14"/>
    </row>
    <row r="46" spans="1:24" x14ac:dyDescent="0.2">
      <c r="A46" s="14"/>
    </row>
    <row r="47" spans="1:24" x14ac:dyDescent="0.2">
      <c r="A47" s="14"/>
    </row>
  </sheetData>
  <mergeCells count="6">
    <mergeCell ref="A23:A25"/>
    <mergeCell ref="A27:A29"/>
    <mergeCell ref="A3:A5"/>
    <mergeCell ref="A7:A9"/>
    <mergeCell ref="A13:A15"/>
    <mergeCell ref="A17:A19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7"/>
  <sheetViews>
    <sheetView topLeftCell="L1" workbookViewId="0">
      <selection activeCell="D1" sqref="D1:D1048576"/>
    </sheetView>
  </sheetViews>
  <sheetFormatPr baseColWidth="10" defaultColWidth="8.83203125" defaultRowHeight="15" x14ac:dyDescent="0.2"/>
  <cols>
    <col min="1" max="1" width="24" bestFit="1" customWidth="1"/>
    <col min="2" max="2" width="11.5" bestFit="1" customWidth="1"/>
    <col min="3" max="3" width="12" bestFit="1" customWidth="1"/>
    <col min="14" max="14" width="18" bestFit="1" customWidth="1"/>
  </cols>
  <sheetData>
    <row r="1" spans="1:14" ht="16" x14ac:dyDescent="0.2">
      <c r="A1" t="s">
        <v>52</v>
      </c>
      <c r="B1" s="4" t="s">
        <v>18</v>
      </c>
      <c r="C1" s="12" t="s">
        <v>53</v>
      </c>
      <c r="D1" s="12" t="s">
        <v>62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68</v>
      </c>
    </row>
    <row r="2" spans="1:14" ht="16" x14ac:dyDescent="0.2">
      <c r="A2" t="s">
        <v>31</v>
      </c>
      <c r="B2" s="4">
        <v>0</v>
      </c>
      <c r="C2">
        <v>1</v>
      </c>
      <c r="D2">
        <v>1</v>
      </c>
      <c r="E2">
        <f>'P3'!N5</f>
        <v>2</v>
      </c>
      <c r="F2">
        <f>'P4'!N5</f>
        <v>2</v>
      </c>
      <c r="G2">
        <f>'P5'!N5</f>
        <v>1</v>
      </c>
      <c r="H2">
        <f>'P6'!N5</f>
        <v>1</v>
      </c>
      <c r="I2">
        <f>'P7'!N5</f>
        <v>1</v>
      </c>
      <c r="J2">
        <f>'P8'!N5</f>
        <v>2</v>
      </c>
      <c r="K2">
        <f>'P9'!N5</f>
        <v>2</v>
      </c>
      <c r="L2">
        <f>'P10'!N5</f>
        <v>1</v>
      </c>
      <c r="M2">
        <f t="shared" ref="M2:M8" si="0">AVERAGE(C2:L2)</f>
        <v>1.4</v>
      </c>
      <c r="N2">
        <f>STDEV(C2:L2)</f>
        <v>0.51639777949432208</v>
      </c>
    </row>
    <row r="3" spans="1:14" x14ac:dyDescent="0.2">
      <c r="A3" s="30" t="s">
        <v>32</v>
      </c>
      <c r="B3" s="3">
        <v>10</v>
      </c>
      <c r="C3">
        <f>'P1'!N7</f>
        <v>1</v>
      </c>
      <c r="D3">
        <v>0</v>
      </c>
      <c r="E3">
        <f>'P3'!N7</f>
        <v>4</v>
      </c>
      <c r="F3">
        <f>'P4'!N7</f>
        <v>3</v>
      </c>
      <c r="G3">
        <f>'P5'!N7</f>
        <v>2</v>
      </c>
      <c r="H3">
        <f>'P6'!N7</f>
        <v>1</v>
      </c>
      <c r="I3">
        <f>'P7'!N7</f>
        <v>1</v>
      </c>
      <c r="J3">
        <f>'P8'!N7</f>
        <v>3</v>
      </c>
      <c r="K3">
        <f>'P9'!N7</f>
        <v>2</v>
      </c>
      <c r="L3">
        <f>'P10'!N8</f>
        <v>0</v>
      </c>
      <c r="M3">
        <f t="shared" si="0"/>
        <v>1.7</v>
      </c>
      <c r="N3">
        <f>STDEV(C3:L3)</f>
        <v>1.3374935098492586</v>
      </c>
    </row>
    <row r="4" spans="1:14" x14ac:dyDescent="0.2">
      <c r="A4" s="30"/>
      <c r="B4" s="3">
        <v>20</v>
      </c>
      <c r="C4">
        <f>'P1'!N9</f>
        <v>1</v>
      </c>
      <c r="D4">
        <v>3</v>
      </c>
      <c r="E4">
        <f>'P3'!N9</f>
        <v>4</v>
      </c>
      <c r="F4">
        <f>'P4'!N9</f>
        <v>3</v>
      </c>
      <c r="G4">
        <f>'P5'!N9</f>
        <v>2</v>
      </c>
      <c r="H4">
        <f>'P6'!N9</f>
        <v>1</v>
      </c>
      <c r="I4">
        <f>'P7'!N9</f>
        <v>2</v>
      </c>
      <c r="J4">
        <f>'P8'!N9</f>
        <v>3</v>
      </c>
      <c r="K4">
        <f>'P9'!N9</f>
        <v>2</v>
      </c>
      <c r="L4">
        <f>'P10'!N9</f>
        <v>3</v>
      </c>
      <c r="M4">
        <f t="shared" si="0"/>
        <v>2.4</v>
      </c>
      <c r="N4">
        <f t="shared" ref="N4:N9" si="1">STDEV(C4:L4)</f>
        <v>0.96609178307929577</v>
      </c>
    </row>
    <row r="5" spans="1:14" x14ac:dyDescent="0.2">
      <c r="A5" s="30"/>
      <c r="B5" s="3">
        <v>30</v>
      </c>
      <c r="C5">
        <f>'P1'!N11</f>
        <v>2</v>
      </c>
      <c r="D5">
        <v>3</v>
      </c>
      <c r="E5">
        <f>'P3'!N11</f>
        <v>5</v>
      </c>
      <c r="F5">
        <f>'P4'!N11</f>
        <v>4</v>
      </c>
      <c r="G5">
        <f>'P5'!N11</f>
        <v>2</v>
      </c>
      <c r="H5">
        <f>'P6'!N11</f>
        <v>1</v>
      </c>
      <c r="I5">
        <f>'P7'!N11</f>
        <v>2</v>
      </c>
      <c r="J5">
        <f>'P8'!N11</f>
        <v>3</v>
      </c>
      <c r="K5">
        <f>'P9'!N11</f>
        <v>2</v>
      </c>
      <c r="L5">
        <f>'P10'!N11</f>
        <v>3</v>
      </c>
      <c r="M5">
        <f t="shared" si="0"/>
        <v>2.7</v>
      </c>
      <c r="N5">
        <f t="shared" si="1"/>
        <v>1.1595018087284055</v>
      </c>
    </row>
    <row r="6" spans="1:14" x14ac:dyDescent="0.2">
      <c r="A6" s="6" t="s">
        <v>33</v>
      </c>
      <c r="B6" s="3" t="s">
        <v>65</v>
      </c>
      <c r="C6">
        <f>'P1'!N12</f>
        <v>2</v>
      </c>
      <c r="D6">
        <v>3</v>
      </c>
      <c r="E6">
        <f>'P3'!N12</f>
        <v>5</v>
      </c>
      <c r="F6">
        <f>'P4'!N12</f>
        <v>4</v>
      </c>
      <c r="G6">
        <f>'P5'!N12</f>
        <v>2</v>
      </c>
      <c r="H6">
        <f>'P6'!N12</f>
        <v>1</v>
      </c>
      <c r="I6">
        <f>'P7'!N12</f>
        <v>2</v>
      </c>
      <c r="J6">
        <f>'P8'!N12</f>
        <v>3</v>
      </c>
      <c r="K6">
        <f>'P9'!N12</f>
        <v>4</v>
      </c>
      <c r="L6">
        <f>'P10'!N12</f>
        <v>3</v>
      </c>
      <c r="M6">
        <f t="shared" si="0"/>
        <v>2.9</v>
      </c>
      <c r="N6">
        <f t="shared" si="1"/>
        <v>1.1972189997378651</v>
      </c>
    </row>
    <row r="7" spans="1:14" x14ac:dyDescent="0.2">
      <c r="A7" s="30" t="s">
        <v>69</v>
      </c>
      <c r="B7" s="3">
        <v>10</v>
      </c>
      <c r="C7">
        <f>'P1'!N14</f>
        <v>4</v>
      </c>
      <c r="D7">
        <v>3</v>
      </c>
      <c r="E7">
        <f>'P3'!N14</f>
        <v>5</v>
      </c>
      <c r="F7">
        <f>'P4'!N14</f>
        <v>4</v>
      </c>
      <c r="G7">
        <f>'P5'!N14</f>
        <v>3</v>
      </c>
      <c r="H7">
        <f>'P6'!N14</f>
        <v>2</v>
      </c>
      <c r="I7">
        <f>'P7'!N14</f>
        <v>2</v>
      </c>
      <c r="J7">
        <f>'P8'!N14</f>
        <v>4</v>
      </c>
      <c r="K7">
        <f>'P9'!N14</f>
        <v>5</v>
      </c>
      <c r="L7">
        <f>'P10'!N14</f>
        <v>3</v>
      </c>
      <c r="M7">
        <f t="shared" si="0"/>
        <v>3.5</v>
      </c>
      <c r="N7">
        <f t="shared" si="1"/>
        <v>1.0801234497346435</v>
      </c>
    </row>
    <row r="8" spans="1:14" x14ac:dyDescent="0.2">
      <c r="A8" s="30"/>
      <c r="B8" s="3">
        <v>20</v>
      </c>
      <c r="C8">
        <f>'P1'!N16</f>
        <v>4</v>
      </c>
      <c r="D8">
        <v>4</v>
      </c>
      <c r="E8">
        <f>'P3'!N16</f>
        <v>5</v>
      </c>
      <c r="F8">
        <f>'P4'!N16</f>
        <v>5</v>
      </c>
      <c r="G8">
        <f>'P5'!N16</f>
        <v>3</v>
      </c>
      <c r="H8">
        <f>'P6'!N16</f>
        <v>3</v>
      </c>
      <c r="I8">
        <f>'P7'!N16</f>
        <v>2</v>
      </c>
      <c r="J8">
        <f>'P8'!N16</f>
        <v>4</v>
      </c>
      <c r="K8">
        <f>'P9'!N16</f>
        <v>2</v>
      </c>
      <c r="L8">
        <f>'P10'!N16</f>
        <v>4</v>
      </c>
      <c r="M8">
        <f t="shared" si="0"/>
        <v>3.6</v>
      </c>
      <c r="N8">
        <f t="shared" si="1"/>
        <v>1.0749676997731401</v>
      </c>
    </row>
    <row r="9" spans="1:14" x14ac:dyDescent="0.2">
      <c r="A9" s="30"/>
      <c r="B9" s="3">
        <v>30</v>
      </c>
      <c r="C9">
        <f>'P1'!N18</f>
        <v>5</v>
      </c>
      <c r="D9">
        <v>4</v>
      </c>
      <c r="E9">
        <f>'P3'!N18</f>
        <v>5</v>
      </c>
      <c r="F9">
        <f>'P4'!N18</f>
        <v>4</v>
      </c>
      <c r="G9">
        <f>'P5'!N18</f>
        <v>3</v>
      </c>
      <c r="H9">
        <f>'P6'!N18</f>
        <v>4</v>
      </c>
      <c r="I9">
        <f>'P7'!N18</f>
        <v>2</v>
      </c>
      <c r="J9">
        <f>'P8'!N18</f>
        <v>4</v>
      </c>
      <c r="K9">
        <f>'P9'!N18</f>
        <v>2</v>
      </c>
      <c r="L9">
        <f>'P10'!N18</f>
        <v>4</v>
      </c>
      <c r="M9">
        <f>AVERAGE(C9:L9)</f>
        <v>3.7</v>
      </c>
      <c r="N9">
        <f t="shared" si="1"/>
        <v>1.05934990547138</v>
      </c>
    </row>
    <row r="10" spans="1:14" x14ac:dyDescent="0.2">
      <c r="A10" s="14"/>
    </row>
    <row r="11" spans="1:14" ht="16" x14ac:dyDescent="0.2">
      <c r="A11" s="14" t="s">
        <v>39</v>
      </c>
      <c r="B11" s="4" t="s">
        <v>18</v>
      </c>
      <c r="C11" s="12" t="s">
        <v>53</v>
      </c>
      <c r="D11" s="12" t="s">
        <v>62</v>
      </c>
      <c r="E11" s="12" t="s">
        <v>55</v>
      </c>
      <c r="F11" s="12" t="s">
        <v>56</v>
      </c>
      <c r="G11" s="12" t="s">
        <v>57</v>
      </c>
      <c r="H11" s="12" t="s">
        <v>58</v>
      </c>
      <c r="I11" s="12" t="s">
        <v>59</v>
      </c>
      <c r="J11" s="12" t="s">
        <v>60</v>
      </c>
      <c r="K11" s="12" t="s">
        <v>61</v>
      </c>
      <c r="L11" s="12" t="s">
        <v>62</v>
      </c>
      <c r="M11" s="13" t="s">
        <v>63</v>
      </c>
      <c r="N11" s="13" t="s">
        <v>68</v>
      </c>
    </row>
    <row r="12" spans="1:14" ht="16" x14ac:dyDescent="0.2">
      <c r="A12" t="s">
        <v>31</v>
      </c>
      <c r="B12" s="4">
        <v>0</v>
      </c>
      <c r="C12">
        <f>'P1'!N26</f>
        <v>1</v>
      </c>
      <c r="D12">
        <v>1</v>
      </c>
      <c r="E12">
        <f>'P3'!N26</f>
        <v>3</v>
      </c>
      <c r="F12">
        <f>'P4'!N26</f>
        <v>2</v>
      </c>
      <c r="G12">
        <f>'P5'!N26</f>
        <v>1</v>
      </c>
      <c r="H12">
        <f>'P6'!N26</f>
        <v>1</v>
      </c>
      <c r="I12">
        <f>'P7'!N26</f>
        <v>1</v>
      </c>
      <c r="J12">
        <f>'P8'!N26</f>
        <v>2</v>
      </c>
      <c r="K12">
        <f>'P9'!N26</f>
        <v>1</v>
      </c>
      <c r="L12">
        <f>'P10'!N26</f>
        <v>1</v>
      </c>
      <c r="M12">
        <f t="shared" ref="M12:M19" si="2">AVERAGE(C12:L12)</f>
        <v>1.4</v>
      </c>
      <c r="N12">
        <f>STDEV(C12:L12)</f>
        <v>0.69920589878010087</v>
      </c>
    </row>
    <row r="13" spans="1:14" x14ac:dyDescent="0.2">
      <c r="A13" s="30" t="s">
        <v>32</v>
      </c>
      <c r="B13" s="3">
        <v>10</v>
      </c>
      <c r="C13">
        <f>'P1'!N28</f>
        <v>2</v>
      </c>
      <c r="D13">
        <v>2</v>
      </c>
      <c r="E13">
        <f>'P3'!N28</f>
        <v>3</v>
      </c>
      <c r="F13">
        <f>'P4'!N28</f>
        <v>2</v>
      </c>
      <c r="G13">
        <f>'P5'!N28</f>
        <v>1</v>
      </c>
      <c r="H13">
        <f>'P6'!N28</f>
        <v>1</v>
      </c>
      <c r="I13">
        <f>'P7'!N28</f>
        <v>1</v>
      </c>
      <c r="J13">
        <f>'P8'!N28</f>
        <v>2</v>
      </c>
      <c r="K13">
        <f>'P9'!N28</f>
        <v>1</v>
      </c>
      <c r="L13">
        <f>'P10'!N28</f>
        <v>2</v>
      </c>
      <c r="M13">
        <f t="shared" si="2"/>
        <v>1.7</v>
      </c>
      <c r="N13">
        <f>STDEV(C13:L13)</f>
        <v>0.67494855771055307</v>
      </c>
    </row>
    <row r="14" spans="1:14" x14ac:dyDescent="0.2">
      <c r="A14" s="30"/>
      <c r="B14" s="3">
        <v>20</v>
      </c>
      <c r="C14">
        <f>'P1'!N30</f>
        <v>2</v>
      </c>
      <c r="D14">
        <v>2</v>
      </c>
      <c r="E14">
        <f>'P3'!N30</f>
        <v>3</v>
      </c>
      <c r="F14">
        <f>'P4'!N30</f>
        <v>2</v>
      </c>
      <c r="G14">
        <f>'P5'!N30</f>
        <v>1</v>
      </c>
      <c r="H14">
        <f>'P6'!N30</f>
        <v>1</v>
      </c>
      <c r="I14">
        <f>'P7'!N30</f>
        <v>1</v>
      </c>
      <c r="J14">
        <f>'P8'!N30</f>
        <v>2</v>
      </c>
      <c r="K14">
        <f>'P9'!N30</f>
        <v>2</v>
      </c>
      <c r="L14">
        <f>'P10'!N30</f>
        <v>2</v>
      </c>
      <c r="M14">
        <f t="shared" si="2"/>
        <v>1.8</v>
      </c>
      <c r="N14">
        <f t="shared" ref="N14:N19" si="3">STDEV(C14:L14)</f>
        <v>0.63245553203367599</v>
      </c>
    </row>
    <row r="15" spans="1:14" x14ac:dyDescent="0.2">
      <c r="A15" s="30"/>
      <c r="B15" s="3">
        <v>30</v>
      </c>
      <c r="C15">
        <f>'P1'!N32</f>
        <v>2</v>
      </c>
      <c r="D15">
        <v>2</v>
      </c>
      <c r="E15">
        <f>'P3'!N32</f>
        <v>4</v>
      </c>
      <c r="F15">
        <f>'P4'!N32</f>
        <v>2</v>
      </c>
      <c r="G15">
        <f>'P5'!N32</f>
        <v>2</v>
      </c>
      <c r="H15">
        <f>'P6'!N32</f>
        <v>1</v>
      </c>
      <c r="I15">
        <f>'P7'!N32</f>
        <v>2</v>
      </c>
      <c r="J15">
        <f>'P8'!N32</f>
        <v>2</v>
      </c>
      <c r="K15">
        <f>'P9'!N32</f>
        <v>3</v>
      </c>
      <c r="L15">
        <f>'P10'!N32</f>
        <v>2</v>
      </c>
      <c r="M15">
        <f t="shared" si="2"/>
        <v>2.2000000000000002</v>
      </c>
      <c r="N15">
        <f t="shared" si="3"/>
        <v>0.78881063774661553</v>
      </c>
    </row>
    <row r="16" spans="1:14" x14ac:dyDescent="0.2">
      <c r="A16" s="6"/>
      <c r="B16" s="3" t="s">
        <v>65</v>
      </c>
      <c r="C16">
        <f>'P1'!N33</f>
        <v>2</v>
      </c>
      <c r="D16">
        <v>2</v>
      </c>
      <c r="E16">
        <f>'P3'!N33</f>
        <v>4</v>
      </c>
      <c r="F16">
        <f>'P4'!N33</f>
        <v>2</v>
      </c>
      <c r="G16">
        <f>'P5'!N33</f>
        <v>2</v>
      </c>
      <c r="H16">
        <f>'P6'!N33</f>
        <v>1</v>
      </c>
      <c r="I16">
        <f>'P7'!N33</f>
        <v>2</v>
      </c>
      <c r="J16">
        <f>'P8'!N33</f>
        <v>2</v>
      </c>
      <c r="K16">
        <f>'P9'!N33</f>
        <v>4</v>
      </c>
      <c r="L16">
        <f>'P10'!N33</f>
        <v>2</v>
      </c>
      <c r="M16">
        <f>AVERAGE(C16:L16)</f>
        <v>2.2999999999999998</v>
      </c>
      <c r="N16">
        <f t="shared" si="3"/>
        <v>0.94868329805051388</v>
      </c>
    </row>
    <row r="17" spans="1:14" x14ac:dyDescent="0.2">
      <c r="A17" s="30" t="s">
        <v>69</v>
      </c>
      <c r="B17" s="3">
        <v>10</v>
      </c>
      <c r="C17">
        <f>'P1'!N35</f>
        <v>3</v>
      </c>
      <c r="D17">
        <v>3</v>
      </c>
      <c r="E17">
        <f>'P3'!N35</f>
        <v>5</v>
      </c>
      <c r="F17">
        <f>'P4'!N35</f>
        <v>4</v>
      </c>
      <c r="G17">
        <f>'P5'!N35</f>
        <v>2</v>
      </c>
      <c r="H17">
        <f>'P6'!N35</f>
        <v>2</v>
      </c>
      <c r="I17">
        <f>'P7'!N35</f>
        <v>2</v>
      </c>
      <c r="J17">
        <f>'P8'!N35</f>
        <v>4</v>
      </c>
      <c r="K17">
        <f>'P9'!N35</f>
        <v>4</v>
      </c>
      <c r="L17">
        <f>'P10'!N35</f>
        <v>3</v>
      </c>
      <c r="M17">
        <f t="shared" si="2"/>
        <v>3.2</v>
      </c>
      <c r="N17">
        <f t="shared" si="3"/>
        <v>1.0327955589886442</v>
      </c>
    </row>
    <row r="18" spans="1:14" x14ac:dyDescent="0.2">
      <c r="A18" s="30"/>
      <c r="B18" s="3">
        <v>20</v>
      </c>
      <c r="C18">
        <f>'P1'!N37</f>
        <v>4</v>
      </c>
      <c r="D18">
        <v>4</v>
      </c>
      <c r="E18">
        <f>'P3'!N37</f>
        <v>5</v>
      </c>
      <c r="F18">
        <f>'P4'!N37</f>
        <v>4</v>
      </c>
      <c r="G18">
        <f>'P5'!N37</f>
        <v>3</v>
      </c>
      <c r="H18">
        <f>'P6'!N37</f>
        <v>2</v>
      </c>
      <c r="I18">
        <f>'P7'!N37</f>
        <v>2</v>
      </c>
      <c r="J18">
        <f>'P8'!N37</f>
        <v>4</v>
      </c>
      <c r="K18">
        <f>'P9'!N37</f>
        <v>5</v>
      </c>
      <c r="L18">
        <f>'P10'!N37</f>
        <v>4</v>
      </c>
      <c r="M18">
        <f t="shared" si="2"/>
        <v>3.7</v>
      </c>
      <c r="N18">
        <f t="shared" si="3"/>
        <v>1.05934990547138</v>
      </c>
    </row>
    <row r="19" spans="1:14" x14ac:dyDescent="0.2">
      <c r="A19" s="30"/>
      <c r="B19" s="3">
        <v>30</v>
      </c>
      <c r="C19">
        <f>'P1'!N39</f>
        <v>5</v>
      </c>
      <c r="D19">
        <v>4</v>
      </c>
      <c r="E19">
        <f>'P3'!N39</f>
        <v>5</v>
      </c>
      <c r="F19">
        <f>'P4'!N39</f>
        <v>4</v>
      </c>
      <c r="G19">
        <f>'P5'!N39</f>
        <v>3</v>
      </c>
      <c r="H19">
        <f>'P6'!N39</f>
        <v>2</v>
      </c>
      <c r="I19">
        <f>'P7'!N39</f>
        <v>4</v>
      </c>
      <c r="J19">
        <f>'P8'!N39</f>
        <v>5</v>
      </c>
      <c r="K19">
        <f>'P9'!N39</f>
        <v>4</v>
      </c>
      <c r="L19">
        <f>'P10'!N39</f>
        <v>4</v>
      </c>
      <c r="M19">
        <f t="shared" si="2"/>
        <v>4</v>
      </c>
      <c r="N19">
        <f t="shared" si="3"/>
        <v>0.94280904158206336</v>
      </c>
    </row>
    <row r="20" spans="1:14" x14ac:dyDescent="0.2">
      <c r="A20" s="14"/>
    </row>
    <row r="21" spans="1:14" ht="16" x14ac:dyDescent="0.2">
      <c r="A21" s="14" t="s">
        <v>46</v>
      </c>
      <c r="B21" s="4" t="s">
        <v>18</v>
      </c>
      <c r="C21" s="12" t="s">
        <v>53</v>
      </c>
      <c r="D21" s="12" t="s">
        <v>62</v>
      </c>
      <c r="E21" s="12" t="s">
        <v>55</v>
      </c>
      <c r="F21" s="12" t="s">
        <v>56</v>
      </c>
      <c r="G21" s="12" t="s">
        <v>57</v>
      </c>
      <c r="H21" s="12" t="s">
        <v>58</v>
      </c>
      <c r="I21" s="12" t="s">
        <v>59</v>
      </c>
      <c r="J21" s="12" t="s">
        <v>60</v>
      </c>
      <c r="K21" s="12" t="s">
        <v>61</v>
      </c>
      <c r="L21" s="12" t="s">
        <v>62</v>
      </c>
      <c r="M21" s="13" t="s">
        <v>63</v>
      </c>
      <c r="N21" s="13" t="s">
        <v>68</v>
      </c>
    </row>
    <row r="22" spans="1:14" ht="16" x14ac:dyDescent="0.2">
      <c r="A22" t="s">
        <v>31</v>
      </c>
      <c r="B22" s="4">
        <v>0</v>
      </c>
      <c r="C22">
        <f>'P1'!N47</f>
        <v>1</v>
      </c>
      <c r="D22">
        <v>1</v>
      </c>
      <c r="E22">
        <f>'P3'!N47</f>
        <v>2</v>
      </c>
      <c r="F22">
        <f>'P4'!N47</f>
        <v>1</v>
      </c>
      <c r="G22">
        <f>'P5'!N47</f>
        <v>2</v>
      </c>
      <c r="H22">
        <f>'P6'!N47</f>
        <v>1</v>
      </c>
      <c r="I22">
        <f>'P7'!N47</f>
        <v>1</v>
      </c>
      <c r="J22">
        <f>'P8'!N47</f>
        <v>1</v>
      </c>
      <c r="K22">
        <f>'P9'!N47</f>
        <v>2</v>
      </c>
      <c r="L22">
        <f>'P10'!N47</f>
        <v>1</v>
      </c>
      <c r="M22">
        <f t="shared" ref="M22:M29" si="4">AVERAGE(C22:L22)</f>
        <v>1.3</v>
      </c>
      <c r="N22">
        <f>STDEV(C22:L22)</f>
        <v>0.48304589153964811</v>
      </c>
    </row>
    <row r="23" spans="1:14" x14ac:dyDescent="0.2">
      <c r="A23" s="30" t="s">
        <v>32</v>
      </c>
      <c r="B23" s="3">
        <v>10</v>
      </c>
      <c r="C23">
        <f>'P1'!N49</f>
        <v>1</v>
      </c>
      <c r="D23">
        <v>3</v>
      </c>
      <c r="E23">
        <f>'P3'!N49</f>
        <v>3</v>
      </c>
      <c r="F23">
        <f>'P4'!N49</f>
        <v>2</v>
      </c>
      <c r="G23">
        <f>'P5'!N49</f>
        <v>2</v>
      </c>
      <c r="H23">
        <f>'P6'!N49</f>
        <v>1</v>
      </c>
      <c r="I23">
        <f>'P7'!N49</f>
        <v>2</v>
      </c>
      <c r="J23">
        <f>'P8'!N49</f>
        <v>2</v>
      </c>
      <c r="K23">
        <f>'P9'!N49</f>
        <v>3</v>
      </c>
      <c r="L23">
        <f>'P10'!N49</f>
        <v>3</v>
      </c>
      <c r="M23">
        <f t="shared" si="4"/>
        <v>2.2000000000000002</v>
      </c>
      <c r="N23">
        <f>STDEV(C23:L23)</f>
        <v>0.78881063774661553</v>
      </c>
    </row>
    <row r="24" spans="1:14" x14ac:dyDescent="0.2">
      <c r="A24" s="30"/>
      <c r="B24" s="3">
        <v>20</v>
      </c>
      <c r="C24">
        <f>'P1'!N51</f>
        <v>2</v>
      </c>
      <c r="D24">
        <v>3</v>
      </c>
      <c r="E24">
        <f>'P3'!N51</f>
        <v>4</v>
      </c>
      <c r="F24">
        <f>'P4'!N51</f>
        <v>4</v>
      </c>
      <c r="G24">
        <f>'P5'!N51</f>
        <v>2</v>
      </c>
      <c r="H24">
        <f>'P6'!N51</f>
        <v>1</v>
      </c>
      <c r="I24">
        <f>'P7'!N51</f>
        <v>2</v>
      </c>
      <c r="J24">
        <f>'P8'!N51</f>
        <v>3</v>
      </c>
      <c r="K24">
        <f>'P9'!N51</f>
        <v>3</v>
      </c>
      <c r="L24">
        <f>'P10'!N51</f>
        <v>3</v>
      </c>
      <c r="M24">
        <f t="shared" si="4"/>
        <v>2.7</v>
      </c>
      <c r="N24">
        <f t="shared" ref="N24:N29" si="5">STDEV(C24:L24)</f>
        <v>0.94868329805051343</v>
      </c>
    </row>
    <row r="25" spans="1:14" x14ac:dyDescent="0.2">
      <c r="A25" s="30"/>
      <c r="B25" s="3">
        <v>30</v>
      </c>
      <c r="C25">
        <f>'P1'!N53</f>
        <v>3</v>
      </c>
      <c r="D25">
        <v>3</v>
      </c>
      <c r="E25">
        <f>'P3'!N53</f>
        <v>4</v>
      </c>
      <c r="F25">
        <f>'P4'!N53</f>
        <v>4</v>
      </c>
      <c r="G25">
        <f>'P5'!N53</f>
        <v>2</v>
      </c>
      <c r="H25">
        <f>'P6'!N53</f>
        <v>1</v>
      </c>
      <c r="I25">
        <f>'P7'!N53</f>
        <v>3</v>
      </c>
      <c r="J25">
        <f>'P8'!N53</f>
        <v>4</v>
      </c>
      <c r="K25">
        <f>'P9'!N53</f>
        <v>3</v>
      </c>
      <c r="L25">
        <f>'P10'!N53</f>
        <v>3</v>
      </c>
      <c r="M25">
        <f t="shared" si="4"/>
        <v>3</v>
      </c>
      <c r="N25">
        <f t="shared" si="5"/>
        <v>0.94280904158206336</v>
      </c>
    </row>
    <row r="26" spans="1:14" x14ac:dyDescent="0.2">
      <c r="A26" t="s">
        <v>33</v>
      </c>
      <c r="B26" s="3" t="s">
        <v>65</v>
      </c>
      <c r="C26">
        <f>'P1'!N54</f>
        <v>4</v>
      </c>
      <c r="D26">
        <v>3</v>
      </c>
      <c r="E26">
        <f>'P3'!N54</f>
        <v>4</v>
      </c>
      <c r="F26">
        <f>'P4'!N54</f>
        <v>4</v>
      </c>
      <c r="G26">
        <f>'P5'!N54</f>
        <v>2</v>
      </c>
      <c r="H26">
        <f>'P6'!N54</f>
        <v>1</v>
      </c>
      <c r="I26">
        <f>'P7'!N54</f>
        <v>3</v>
      </c>
      <c r="J26">
        <f>'P8'!N54</f>
        <v>4</v>
      </c>
      <c r="K26">
        <f>'P9'!N54</f>
        <v>4</v>
      </c>
      <c r="L26">
        <f>'P10'!N54</f>
        <v>3</v>
      </c>
      <c r="M26">
        <f t="shared" si="4"/>
        <v>3.2</v>
      </c>
      <c r="N26">
        <f t="shared" si="5"/>
        <v>1.0327955589886442</v>
      </c>
    </row>
    <row r="27" spans="1:14" x14ac:dyDescent="0.2">
      <c r="A27" s="30" t="s">
        <v>69</v>
      </c>
      <c r="B27" s="3">
        <v>10</v>
      </c>
      <c r="C27">
        <f>'P1'!N56</f>
        <v>4</v>
      </c>
      <c r="D27">
        <v>4</v>
      </c>
      <c r="E27">
        <f>'P3'!N56</f>
        <v>5</v>
      </c>
      <c r="F27">
        <f>'P4'!N56</f>
        <v>4</v>
      </c>
      <c r="G27">
        <f>'P5'!N56</f>
        <v>2</v>
      </c>
      <c r="H27">
        <f>'P6'!N56</f>
        <v>1</v>
      </c>
      <c r="I27">
        <f>'P7'!N56</f>
        <v>3</v>
      </c>
      <c r="J27">
        <f>'P8'!N56</f>
        <v>5</v>
      </c>
      <c r="K27">
        <f>'P9'!N56</f>
        <v>4</v>
      </c>
      <c r="L27">
        <f>'P10'!N56</f>
        <v>4</v>
      </c>
      <c r="M27">
        <f t="shared" si="4"/>
        <v>3.6</v>
      </c>
      <c r="N27">
        <f t="shared" si="5"/>
        <v>1.264911064067352</v>
      </c>
    </row>
    <row r="28" spans="1:14" x14ac:dyDescent="0.2">
      <c r="A28" s="30"/>
      <c r="B28" s="3">
        <v>20</v>
      </c>
      <c r="C28">
        <f>'P1'!N58</f>
        <v>5</v>
      </c>
      <c r="D28">
        <v>4</v>
      </c>
      <c r="E28">
        <f>'P3'!N58</f>
        <v>5</v>
      </c>
      <c r="F28">
        <f>'P4'!N58</f>
        <v>4</v>
      </c>
      <c r="G28">
        <f>'P5'!N58</f>
        <v>3</v>
      </c>
      <c r="H28">
        <f>'P6'!N58</f>
        <v>4</v>
      </c>
      <c r="I28">
        <f>'P7'!N58</f>
        <v>3</v>
      </c>
      <c r="J28">
        <f>'P8'!N58</f>
        <v>5</v>
      </c>
      <c r="K28">
        <f>'P9'!N58</f>
        <v>4</v>
      </c>
      <c r="L28">
        <f>'P10'!N58</f>
        <v>4</v>
      </c>
      <c r="M28">
        <f t="shared" si="4"/>
        <v>4.0999999999999996</v>
      </c>
      <c r="N28">
        <f t="shared" si="5"/>
        <v>0.73786478737262229</v>
      </c>
    </row>
    <row r="29" spans="1:14" x14ac:dyDescent="0.2">
      <c r="A29" s="30"/>
      <c r="B29" s="3">
        <v>30</v>
      </c>
      <c r="C29">
        <f>'P1'!N60</f>
        <v>5</v>
      </c>
      <c r="D29">
        <v>3</v>
      </c>
      <c r="E29">
        <f>'P3'!N60</f>
        <v>5</v>
      </c>
      <c r="F29">
        <f>'P4'!N60</f>
        <v>4</v>
      </c>
      <c r="G29">
        <f>'P5'!N60</f>
        <v>3</v>
      </c>
      <c r="H29">
        <f>'P6'!N60</f>
        <v>5</v>
      </c>
      <c r="I29">
        <f>'P7'!N60</f>
        <v>3</v>
      </c>
      <c r="J29">
        <f>'P8'!N60</f>
        <v>5</v>
      </c>
      <c r="K29">
        <f>'P9'!N60</f>
        <v>5</v>
      </c>
      <c r="L29">
        <f>'P10'!N60</f>
        <v>3</v>
      </c>
      <c r="M29">
        <f t="shared" si="4"/>
        <v>4.0999999999999996</v>
      </c>
      <c r="N29">
        <f t="shared" si="5"/>
        <v>0.99442892601175348</v>
      </c>
    </row>
    <row r="30" spans="1:14" x14ac:dyDescent="0.2">
      <c r="A30" s="14"/>
    </row>
    <row r="31" spans="1:14" x14ac:dyDescent="0.2">
      <c r="A31" s="14"/>
    </row>
    <row r="32" spans="1:14" x14ac:dyDescent="0.2">
      <c r="A32" s="14"/>
    </row>
    <row r="35" spans="1:1" x14ac:dyDescent="0.2">
      <c r="A35" s="14"/>
    </row>
    <row r="36" spans="1:1" x14ac:dyDescent="0.2">
      <c r="A36" s="14"/>
    </row>
    <row r="37" spans="1:1" x14ac:dyDescent="0.2">
      <c r="A37" s="14"/>
    </row>
    <row r="38" spans="1:1" x14ac:dyDescent="0.2">
      <c r="A38" s="14"/>
    </row>
    <row r="39" spans="1:1" x14ac:dyDescent="0.2">
      <c r="A39" s="14"/>
    </row>
    <row r="40" spans="1:1" x14ac:dyDescent="0.2">
      <c r="A40" s="14"/>
    </row>
    <row r="42" spans="1:1" x14ac:dyDescent="0.2">
      <c r="A42" s="14"/>
    </row>
    <row r="43" spans="1:1" x14ac:dyDescent="0.2">
      <c r="A43" s="14"/>
    </row>
    <row r="44" spans="1:1" x14ac:dyDescent="0.2">
      <c r="A44" s="14"/>
    </row>
    <row r="45" spans="1:1" x14ac:dyDescent="0.2">
      <c r="A45" s="14"/>
    </row>
    <row r="46" spans="1:1" x14ac:dyDescent="0.2">
      <c r="A46" s="14"/>
    </row>
    <row r="47" spans="1:1" x14ac:dyDescent="0.2">
      <c r="A47" s="14"/>
    </row>
  </sheetData>
  <mergeCells count="6">
    <mergeCell ref="A27:A29"/>
    <mergeCell ref="A3:A5"/>
    <mergeCell ref="A7:A9"/>
    <mergeCell ref="A13:A15"/>
    <mergeCell ref="A17:A19"/>
    <mergeCell ref="A23:A25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47"/>
  <sheetViews>
    <sheetView workbookViewId="0">
      <selection activeCell="Q26" sqref="Q26:Q35"/>
    </sheetView>
  </sheetViews>
  <sheetFormatPr baseColWidth="10" defaultColWidth="8.83203125" defaultRowHeight="15" x14ac:dyDescent="0.2"/>
  <cols>
    <col min="1" max="1" width="24" bestFit="1" customWidth="1"/>
    <col min="2" max="2" width="11.5" bestFit="1" customWidth="1"/>
    <col min="3" max="3" width="12" bestFit="1" customWidth="1"/>
    <col min="14" max="14" width="18" bestFit="1" customWidth="1"/>
  </cols>
  <sheetData>
    <row r="1" spans="1:27" ht="16" x14ac:dyDescent="0.2">
      <c r="A1" t="s">
        <v>52</v>
      </c>
      <c r="B1" s="4" t="s">
        <v>18</v>
      </c>
      <c r="C1" s="12" t="s">
        <v>53</v>
      </c>
      <c r="D1" s="12" t="s">
        <v>54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68</v>
      </c>
      <c r="P1" s="4" t="s">
        <v>18</v>
      </c>
      <c r="Q1" s="4">
        <v>0</v>
      </c>
      <c r="R1" s="3">
        <v>10</v>
      </c>
      <c r="S1" s="3">
        <v>20</v>
      </c>
      <c r="T1" s="3">
        <v>30</v>
      </c>
      <c r="U1" s="3" t="s">
        <v>65</v>
      </c>
      <c r="V1" s="3">
        <v>10</v>
      </c>
      <c r="W1" s="3">
        <v>20</v>
      </c>
      <c r="X1" s="3">
        <v>30</v>
      </c>
      <c r="Z1" t="s">
        <v>43</v>
      </c>
      <c r="AA1" t="s">
        <v>64</v>
      </c>
    </row>
    <row r="2" spans="1:27" ht="16" x14ac:dyDescent="0.2">
      <c r="A2" t="s">
        <v>31</v>
      </c>
      <c r="B2" s="4">
        <v>0</v>
      </c>
      <c r="C2">
        <v>4</v>
      </c>
      <c r="D2">
        <f>'P2'!M7</f>
        <v>4.5</v>
      </c>
      <c r="E2">
        <f>'P3'!M5</f>
        <v>4</v>
      </c>
      <c r="F2">
        <f>'P4'!M5</f>
        <v>4</v>
      </c>
      <c r="G2">
        <f>'P5'!M5</f>
        <v>4</v>
      </c>
      <c r="H2">
        <f>'P6'!M5</f>
        <v>4</v>
      </c>
      <c r="I2">
        <f>'P7'!M5</f>
        <v>4</v>
      </c>
      <c r="J2">
        <f>'P8'!M5</f>
        <v>5</v>
      </c>
      <c r="K2">
        <f>'P9'!M5</f>
        <v>3.5</v>
      </c>
      <c r="L2">
        <f>'P10'!M5</f>
        <v>4</v>
      </c>
      <c r="M2" s="23">
        <f>AVERAGE(C2:L2)</f>
        <v>4.0999999999999996</v>
      </c>
      <c r="N2">
        <f>STDEV(C2:L2)</f>
        <v>0.39440531887330776</v>
      </c>
      <c r="P2" s="12" t="s">
        <v>53</v>
      </c>
      <c r="Q2">
        <v>4</v>
      </c>
      <c r="R2">
        <v>4</v>
      </c>
      <c r="S2">
        <v>4</v>
      </c>
      <c r="T2">
        <v>5</v>
      </c>
      <c r="U2">
        <v>5</v>
      </c>
      <c r="V2">
        <v>5.5</v>
      </c>
      <c r="W2">
        <v>6</v>
      </c>
      <c r="X2">
        <v>6.5</v>
      </c>
      <c r="Z2" s="23">
        <f>AVERAGE(X2:X11)</f>
        <v>6.1</v>
      </c>
      <c r="AA2" s="23">
        <f>STDEV(X2:X11)</f>
        <v>0.39440531887330782</v>
      </c>
    </row>
    <row r="3" spans="1:27" x14ac:dyDescent="0.2">
      <c r="A3" s="30" t="s">
        <v>32</v>
      </c>
      <c r="B3" s="3">
        <v>10</v>
      </c>
      <c r="C3">
        <f>'P1'!M7</f>
        <v>4</v>
      </c>
      <c r="D3">
        <f>'P2'!M7</f>
        <v>4.5</v>
      </c>
      <c r="E3">
        <f>'P3'!M7</f>
        <v>5</v>
      </c>
      <c r="F3">
        <f>'P4'!M7</f>
        <v>4.5</v>
      </c>
      <c r="G3">
        <f>'P5'!M7</f>
        <v>4.5</v>
      </c>
      <c r="H3">
        <f>'P6'!M7</f>
        <v>5</v>
      </c>
      <c r="I3">
        <f>'P7'!M7</f>
        <v>4.5</v>
      </c>
      <c r="J3">
        <f>'P8'!M7</f>
        <v>5.5</v>
      </c>
      <c r="K3">
        <f>'P9'!M7</f>
        <v>4.5</v>
      </c>
      <c r="L3">
        <f>'P10'!M7</f>
        <v>5</v>
      </c>
      <c r="M3" s="23">
        <f t="shared" ref="M3:M8" si="0">AVERAGE(C3:L3)</f>
        <v>4.7</v>
      </c>
      <c r="N3">
        <f>STDEV(C3:L3)</f>
        <v>0.42163702135578385</v>
      </c>
      <c r="P3" s="12" t="s">
        <v>54</v>
      </c>
      <c r="Q3">
        <v>4.5</v>
      </c>
      <c r="R3">
        <v>4.5</v>
      </c>
      <c r="S3">
        <v>4</v>
      </c>
      <c r="T3">
        <v>4.5</v>
      </c>
      <c r="U3">
        <v>5</v>
      </c>
      <c r="V3">
        <v>5.5</v>
      </c>
      <c r="W3">
        <v>6</v>
      </c>
      <c r="X3">
        <v>6</v>
      </c>
    </row>
    <row r="4" spans="1:27" x14ac:dyDescent="0.2">
      <c r="A4" s="30"/>
      <c r="B4" s="3">
        <v>20</v>
      </c>
      <c r="C4">
        <f>'P1'!M9</f>
        <v>4</v>
      </c>
      <c r="D4">
        <f>'P2'!M9</f>
        <v>4</v>
      </c>
      <c r="E4">
        <f>'P3'!M9</f>
        <v>5</v>
      </c>
      <c r="F4">
        <f>'P4'!M9</f>
        <v>4.5</v>
      </c>
      <c r="G4">
        <f>'P5'!M9</f>
        <v>5</v>
      </c>
      <c r="H4">
        <f>'P6'!M9</f>
        <v>5</v>
      </c>
      <c r="I4">
        <f>'P7'!M9</f>
        <v>5</v>
      </c>
      <c r="J4">
        <f>'P8'!M9</f>
        <v>5.5</v>
      </c>
      <c r="K4">
        <f>'P9'!M9</f>
        <v>5</v>
      </c>
      <c r="L4">
        <f>'P10'!M9</f>
        <v>5</v>
      </c>
      <c r="M4" s="23">
        <f t="shared" si="0"/>
        <v>4.8</v>
      </c>
      <c r="N4">
        <f t="shared" ref="N4:N9" si="1">STDEV(C4:L4)</f>
        <v>0.48304589153964789</v>
      </c>
      <c r="P4" s="12" t="s">
        <v>55</v>
      </c>
      <c r="Q4">
        <v>4</v>
      </c>
      <c r="R4">
        <v>5</v>
      </c>
      <c r="S4">
        <v>5</v>
      </c>
      <c r="T4">
        <v>6</v>
      </c>
      <c r="U4">
        <v>6</v>
      </c>
      <c r="V4">
        <v>6.5</v>
      </c>
      <c r="W4">
        <v>6.5</v>
      </c>
      <c r="X4">
        <v>6.5</v>
      </c>
    </row>
    <row r="5" spans="1:27" x14ac:dyDescent="0.2">
      <c r="A5" s="30"/>
      <c r="B5" s="3">
        <v>30</v>
      </c>
      <c r="C5">
        <f>'P1'!M11</f>
        <v>5</v>
      </c>
      <c r="D5">
        <f>'P2'!M11</f>
        <v>4.5</v>
      </c>
      <c r="E5">
        <f>'P3'!M11</f>
        <v>6</v>
      </c>
      <c r="F5">
        <f>'P4'!M11</f>
        <v>5</v>
      </c>
      <c r="G5">
        <f>'P5'!M11</f>
        <v>5</v>
      </c>
      <c r="H5">
        <f>'P6'!M11</f>
        <v>5</v>
      </c>
      <c r="I5">
        <f>'P7'!M11</f>
        <v>5</v>
      </c>
      <c r="J5">
        <f>'P8'!M11</f>
        <v>5.5</v>
      </c>
      <c r="K5">
        <f>'P9'!M11</f>
        <v>5.5</v>
      </c>
      <c r="L5">
        <f>'P10'!M11</f>
        <v>4.5</v>
      </c>
      <c r="M5" s="23">
        <f t="shared" si="0"/>
        <v>5.0999999999999996</v>
      </c>
      <c r="N5">
        <f t="shared" si="1"/>
        <v>0.45946829173634079</v>
      </c>
      <c r="P5" s="12" t="s">
        <v>56</v>
      </c>
      <c r="Q5">
        <v>4</v>
      </c>
      <c r="R5">
        <v>4.5</v>
      </c>
      <c r="S5">
        <v>4.5</v>
      </c>
      <c r="T5">
        <v>5</v>
      </c>
      <c r="U5">
        <v>5</v>
      </c>
      <c r="V5">
        <v>5.5</v>
      </c>
      <c r="W5">
        <v>5.5</v>
      </c>
      <c r="X5">
        <v>5.5</v>
      </c>
    </row>
    <row r="6" spans="1:27" x14ac:dyDescent="0.2">
      <c r="A6" s="6" t="s">
        <v>33</v>
      </c>
      <c r="B6" s="3" t="s">
        <v>65</v>
      </c>
      <c r="C6">
        <f>'P1'!M12</f>
        <v>5</v>
      </c>
      <c r="D6">
        <f>'P2'!M12</f>
        <v>5</v>
      </c>
      <c r="E6">
        <f>'P3'!M12</f>
        <v>6</v>
      </c>
      <c r="F6">
        <f>'P4'!M12</f>
        <v>5</v>
      </c>
      <c r="G6">
        <f>'P5'!M12</f>
        <v>5</v>
      </c>
      <c r="H6">
        <f>'P6'!M12</f>
        <v>5</v>
      </c>
      <c r="I6">
        <f>'P7'!M12</f>
        <v>5</v>
      </c>
      <c r="J6">
        <f>'P8'!M12</f>
        <v>6</v>
      </c>
      <c r="K6">
        <f>'P9'!M12</f>
        <v>4.5</v>
      </c>
      <c r="L6">
        <f>'P10'!M12</f>
        <v>5</v>
      </c>
      <c r="M6" s="23">
        <f t="shared" si="0"/>
        <v>5.15</v>
      </c>
      <c r="N6">
        <f t="shared" si="1"/>
        <v>0.47434164902525683</v>
      </c>
      <c r="P6" s="12" t="s">
        <v>57</v>
      </c>
      <c r="Q6">
        <v>4</v>
      </c>
      <c r="R6">
        <v>4.5</v>
      </c>
      <c r="S6">
        <v>5</v>
      </c>
      <c r="T6">
        <v>5</v>
      </c>
      <c r="U6">
        <v>5</v>
      </c>
      <c r="V6">
        <v>5.5</v>
      </c>
      <c r="W6">
        <v>5</v>
      </c>
      <c r="X6">
        <v>5.5</v>
      </c>
    </row>
    <row r="7" spans="1:27" x14ac:dyDescent="0.2">
      <c r="A7" s="30" t="s">
        <v>69</v>
      </c>
      <c r="B7" s="3">
        <v>10</v>
      </c>
      <c r="C7">
        <f>'P1'!M14</f>
        <v>5.5</v>
      </c>
      <c r="D7">
        <f>'P2'!M14</f>
        <v>5.5</v>
      </c>
      <c r="E7">
        <f>'P3'!M14</f>
        <v>6.5</v>
      </c>
      <c r="F7">
        <f>'P4'!M14</f>
        <v>5.5</v>
      </c>
      <c r="G7">
        <f>'P5'!M14</f>
        <v>5.5</v>
      </c>
      <c r="H7">
        <f>'P6'!M14</f>
        <v>5.5</v>
      </c>
      <c r="I7">
        <f>'P7'!M14</f>
        <v>5.5</v>
      </c>
      <c r="J7">
        <f>'P8'!M14</f>
        <v>6</v>
      </c>
      <c r="K7">
        <f>'P9'!M14</f>
        <v>6.5</v>
      </c>
      <c r="L7">
        <f>'P10'!M14</f>
        <v>6</v>
      </c>
      <c r="M7" s="23">
        <f t="shared" si="0"/>
        <v>5.8</v>
      </c>
      <c r="N7">
        <f t="shared" si="1"/>
        <v>0.4216370213557839</v>
      </c>
      <c r="P7" s="12" t="s">
        <v>58</v>
      </c>
      <c r="Q7">
        <v>4</v>
      </c>
      <c r="R7">
        <v>5</v>
      </c>
      <c r="S7">
        <v>5</v>
      </c>
      <c r="T7">
        <v>5</v>
      </c>
      <c r="U7">
        <v>5</v>
      </c>
      <c r="V7">
        <v>5.5</v>
      </c>
      <c r="W7">
        <v>6</v>
      </c>
      <c r="X7">
        <v>6</v>
      </c>
    </row>
    <row r="8" spans="1:27" x14ac:dyDescent="0.2">
      <c r="A8" s="30"/>
      <c r="B8" s="3">
        <v>20</v>
      </c>
      <c r="C8">
        <f>'P1'!M16</f>
        <v>6</v>
      </c>
      <c r="D8">
        <f>'P2'!M16</f>
        <v>6</v>
      </c>
      <c r="E8">
        <f>'P3'!M16</f>
        <v>6.5</v>
      </c>
      <c r="F8">
        <f>'P4'!M16</f>
        <v>5.5</v>
      </c>
      <c r="G8">
        <f>'P5'!M16</f>
        <v>5</v>
      </c>
      <c r="H8">
        <f>'P6'!M16</f>
        <v>6</v>
      </c>
      <c r="I8">
        <f>'P7'!M16</f>
        <v>5.5</v>
      </c>
      <c r="J8">
        <f>'P8'!M16</f>
        <v>6.5</v>
      </c>
      <c r="K8">
        <f>'P9'!M16</f>
        <v>6.5</v>
      </c>
      <c r="L8">
        <f>'P10'!M16</f>
        <v>6</v>
      </c>
      <c r="M8" s="23">
        <f t="shared" si="0"/>
        <v>5.95</v>
      </c>
      <c r="N8">
        <f t="shared" si="1"/>
        <v>0.49721446300587657</v>
      </c>
      <c r="P8" s="12" t="s">
        <v>59</v>
      </c>
      <c r="Q8">
        <v>4</v>
      </c>
      <c r="R8">
        <v>4.5</v>
      </c>
      <c r="S8">
        <v>5</v>
      </c>
      <c r="T8">
        <v>5</v>
      </c>
      <c r="U8">
        <v>5</v>
      </c>
      <c r="V8">
        <v>5.5</v>
      </c>
      <c r="W8">
        <v>5.5</v>
      </c>
      <c r="X8">
        <v>6</v>
      </c>
    </row>
    <row r="9" spans="1:27" x14ac:dyDescent="0.2">
      <c r="A9" s="30"/>
      <c r="B9" s="3">
        <v>30</v>
      </c>
      <c r="C9">
        <f>'P1'!M18</f>
        <v>6.5</v>
      </c>
      <c r="D9">
        <f>'P2'!M18</f>
        <v>6</v>
      </c>
      <c r="E9">
        <f>'P3'!M18</f>
        <v>6.5</v>
      </c>
      <c r="F9">
        <f>'P4'!M18</f>
        <v>5.5</v>
      </c>
      <c r="G9">
        <f>'P5'!M18</f>
        <v>5.5</v>
      </c>
      <c r="H9">
        <f>'P6'!M18</f>
        <v>6</v>
      </c>
      <c r="I9">
        <f>'P7'!M18</f>
        <v>6</v>
      </c>
      <c r="J9">
        <f>'P8'!M18</f>
        <v>6.5</v>
      </c>
      <c r="K9">
        <f>'P9'!M18</f>
        <v>6.5</v>
      </c>
      <c r="L9">
        <f>'P10'!M18</f>
        <v>6</v>
      </c>
      <c r="M9" s="23">
        <f>AVERAGE(C9:L9)</f>
        <v>6.1</v>
      </c>
      <c r="N9">
        <f t="shared" si="1"/>
        <v>0.39440531887330782</v>
      </c>
      <c r="P9" s="12" t="s">
        <v>60</v>
      </c>
      <c r="Q9">
        <v>5</v>
      </c>
      <c r="R9">
        <v>5.5</v>
      </c>
      <c r="S9">
        <v>5.5</v>
      </c>
      <c r="T9">
        <v>5.5</v>
      </c>
      <c r="U9">
        <v>6</v>
      </c>
      <c r="V9">
        <v>6</v>
      </c>
      <c r="W9">
        <v>6.5</v>
      </c>
      <c r="X9">
        <v>6.5</v>
      </c>
    </row>
    <row r="10" spans="1:27" x14ac:dyDescent="0.2">
      <c r="A10" s="14"/>
      <c r="M10" s="23"/>
      <c r="P10" s="12" t="s">
        <v>61</v>
      </c>
      <c r="Q10">
        <v>3.5</v>
      </c>
      <c r="R10">
        <v>4.5</v>
      </c>
      <c r="S10">
        <v>5</v>
      </c>
      <c r="T10">
        <v>5.5</v>
      </c>
      <c r="U10">
        <v>4.5</v>
      </c>
      <c r="V10">
        <v>6.5</v>
      </c>
      <c r="W10">
        <v>6.5</v>
      </c>
      <c r="X10">
        <v>6.5</v>
      </c>
    </row>
    <row r="11" spans="1:27" ht="16" x14ac:dyDescent="0.2">
      <c r="A11" s="14" t="s">
        <v>39</v>
      </c>
      <c r="B11" s="4" t="s">
        <v>18</v>
      </c>
      <c r="C11" s="12" t="s">
        <v>53</v>
      </c>
      <c r="D11" s="12" t="s">
        <v>54</v>
      </c>
      <c r="E11" s="12" t="s">
        <v>55</v>
      </c>
      <c r="F11" s="12" t="s">
        <v>56</v>
      </c>
      <c r="G11" s="12" t="s">
        <v>57</v>
      </c>
      <c r="H11" s="12" t="s">
        <v>58</v>
      </c>
      <c r="I11" s="12" t="s">
        <v>59</v>
      </c>
      <c r="J11" s="12" t="s">
        <v>60</v>
      </c>
      <c r="K11" s="12" t="s">
        <v>61</v>
      </c>
      <c r="L11" s="12" t="s">
        <v>62</v>
      </c>
      <c r="M11" s="24" t="s">
        <v>63</v>
      </c>
      <c r="N11" s="13" t="s">
        <v>68</v>
      </c>
      <c r="P11" s="12" t="s">
        <v>62</v>
      </c>
      <c r="Q11">
        <v>4</v>
      </c>
      <c r="R11">
        <v>5</v>
      </c>
      <c r="S11">
        <v>5</v>
      </c>
      <c r="T11">
        <v>4.5</v>
      </c>
      <c r="U11">
        <v>5</v>
      </c>
      <c r="V11">
        <v>6</v>
      </c>
      <c r="W11">
        <v>6</v>
      </c>
      <c r="X11">
        <v>6</v>
      </c>
    </row>
    <row r="12" spans="1:27" ht="16" x14ac:dyDescent="0.2">
      <c r="A12" t="s">
        <v>31</v>
      </c>
      <c r="B12" s="4">
        <v>0</v>
      </c>
      <c r="C12">
        <f>'P1'!M26</f>
        <v>4</v>
      </c>
      <c r="D12">
        <f>'P2'!M26</f>
        <v>4</v>
      </c>
      <c r="E12">
        <f>'P3'!M26</f>
        <v>4.5</v>
      </c>
      <c r="F12">
        <f>'P4'!M26</f>
        <v>4</v>
      </c>
      <c r="G12">
        <f>'P5'!M26</f>
        <v>4</v>
      </c>
      <c r="H12">
        <f>'P6'!M26</f>
        <v>4</v>
      </c>
      <c r="I12">
        <f>'P7'!M26</f>
        <v>4</v>
      </c>
      <c r="J12">
        <f>'P8'!M26</f>
        <v>4</v>
      </c>
      <c r="K12">
        <f>'P9'!M26</f>
        <v>3</v>
      </c>
      <c r="L12">
        <f>'P10'!M26</f>
        <v>4</v>
      </c>
      <c r="M12" s="23">
        <f>AVERAGE(C12:L12)</f>
        <v>3.95</v>
      </c>
      <c r="N12">
        <f>STDEV(C12:L12)</f>
        <v>0.36893239368631092</v>
      </c>
    </row>
    <row r="13" spans="1:27" ht="16" x14ac:dyDescent="0.2">
      <c r="A13" s="30" t="s">
        <v>32</v>
      </c>
      <c r="B13" s="3">
        <v>10</v>
      </c>
      <c r="C13">
        <f>'P1'!M28</f>
        <v>4</v>
      </c>
      <c r="D13">
        <f>'P2'!M28</f>
        <v>4</v>
      </c>
      <c r="E13">
        <f>'P3'!M28</f>
        <v>5</v>
      </c>
      <c r="F13">
        <f>'P4'!M28</f>
        <v>4</v>
      </c>
      <c r="G13">
        <f>'P5'!M28</f>
        <v>4.5</v>
      </c>
      <c r="H13">
        <f>'P6'!M28</f>
        <v>4</v>
      </c>
      <c r="I13">
        <f>'P7'!M28</f>
        <v>4</v>
      </c>
      <c r="J13">
        <f>'P8'!M28</f>
        <v>5</v>
      </c>
      <c r="K13">
        <f>'P9'!M28</f>
        <v>4</v>
      </c>
      <c r="L13">
        <f>'P10'!M28</f>
        <v>5</v>
      </c>
      <c r="M13" s="23">
        <f t="shared" ref="M13:M19" si="2">AVERAGE(C13:L13)</f>
        <v>4.3499999999999996</v>
      </c>
      <c r="N13">
        <f>STDEV(C13:L13)</f>
        <v>0.47434164902525761</v>
      </c>
      <c r="P13" s="4" t="s">
        <v>18</v>
      </c>
      <c r="Q13" s="4">
        <v>0</v>
      </c>
      <c r="R13" s="3">
        <v>10</v>
      </c>
      <c r="S13" s="3">
        <v>20</v>
      </c>
      <c r="T13" s="3">
        <v>30</v>
      </c>
      <c r="U13" s="3" t="s">
        <v>65</v>
      </c>
      <c r="V13" s="3">
        <v>10</v>
      </c>
      <c r="W13" s="3">
        <v>20</v>
      </c>
      <c r="X13" s="3">
        <v>30</v>
      </c>
      <c r="Z13" t="s">
        <v>43</v>
      </c>
      <c r="AA13" t="s">
        <v>64</v>
      </c>
    </row>
    <row r="14" spans="1:27" x14ac:dyDescent="0.2">
      <c r="A14" s="30"/>
      <c r="B14" s="3">
        <v>20</v>
      </c>
      <c r="C14">
        <f>'P1'!M30</f>
        <v>4</v>
      </c>
      <c r="D14">
        <f>'P2'!M30</f>
        <v>4</v>
      </c>
      <c r="E14">
        <f>'P3'!M30</f>
        <v>4.5</v>
      </c>
      <c r="F14">
        <f>'P4'!M30</f>
        <v>4</v>
      </c>
      <c r="G14">
        <f>'P5'!M30</f>
        <v>4.5</v>
      </c>
      <c r="H14">
        <f>'P6'!M30</f>
        <v>4</v>
      </c>
      <c r="I14">
        <f>'P7'!M30</f>
        <v>4</v>
      </c>
      <c r="J14">
        <f>'P8'!M30</f>
        <v>5</v>
      </c>
      <c r="K14">
        <f>'P9'!M30</f>
        <v>5</v>
      </c>
      <c r="L14">
        <f>'P10'!M30</f>
        <v>4</v>
      </c>
      <c r="M14" s="23">
        <f t="shared" si="2"/>
        <v>4.3</v>
      </c>
      <c r="N14">
        <f t="shared" ref="N14:N19" si="3">STDEV(C14:L14)</f>
        <v>0.4216370213557839</v>
      </c>
      <c r="P14" s="12" t="s">
        <v>53</v>
      </c>
      <c r="Q14">
        <v>4</v>
      </c>
      <c r="R14">
        <v>4</v>
      </c>
      <c r="S14">
        <v>4</v>
      </c>
      <c r="T14">
        <v>4</v>
      </c>
      <c r="U14">
        <v>4</v>
      </c>
      <c r="V14">
        <v>5</v>
      </c>
      <c r="W14">
        <v>6</v>
      </c>
      <c r="X14">
        <v>6.5</v>
      </c>
      <c r="Z14" s="23">
        <f>AVERAGE(X14:X23)</f>
        <v>6</v>
      </c>
      <c r="AA14" s="23">
        <f>STDEV(X14:X23)</f>
        <v>0.40824829046386302</v>
      </c>
    </row>
    <row r="15" spans="1:27" x14ac:dyDescent="0.2">
      <c r="A15" s="30"/>
      <c r="B15" s="3">
        <v>30</v>
      </c>
      <c r="C15">
        <f>'P1'!M32</f>
        <v>4</v>
      </c>
      <c r="D15">
        <f>'P2'!M32</f>
        <v>4</v>
      </c>
      <c r="E15">
        <f>'P3'!M32</f>
        <v>5</v>
      </c>
      <c r="F15">
        <f>'P4'!M32</f>
        <v>4</v>
      </c>
      <c r="G15">
        <f>'P5'!M32</f>
        <v>4.5</v>
      </c>
      <c r="H15">
        <f>'P6'!M32</f>
        <v>4</v>
      </c>
      <c r="I15">
        <f>'P7'!M32</f>
        <v>4.5</v>
      </c>
      <c r="J15">
        <f>'P8'!M32</f>
        <v>5</v>
      </c>
      <c r="K15">
        <f>'P9'!M32</f>
        <v>5.5</v>
      </c>
      <c r="L15">
        <f>'P10'!M32</f>
        <v>5</v>
      </c>
      <c r="M15" s="23">
        <f t="shared" si="2"/>
        <v>4.55</v>
      </c>
      <c r="N15">
        <f t="shared" si="3"/>
        <v>0.55025246730730537</v>
      </c>
      <c r="P15" s="12" t="s">
        <v>54</v>
      </c>
      <c r="Q15">
        <v>4</v>
      </c>
      <c r="R15">
        <v>4</v>
      </c>
      <c r="S15">
        <v>4</v>
      </c>
      <c r="T15">
        <v>4</v>
      </c>
      <c r="U15">
        <v>4</v>
      </c>
      <c r="V15">
        <v>5</v>
      </c>
      <c r="W15">
        <v>5.5</v>
      </c>
      <c r="X15">
        <v>6</v>
      </c>
    </row>
    <row r="16" spans="1:27" x14ac:dyDescent="0.2">
      <c r="A16" s="6"/>
      <c r="B16" s="3" t="s">
        <v>65</v>
      </c>
      <c r="C16">
        <f>'P1'!M33</f>
        <v>4</v>
      </c>
      <c r="D16">
        <f>'P2'!M33</f>
        <v>4</v>
      </c>
      <c r="E16">
        <f>'P3'!M33</f>
        <v>5</v>
      </c>
      <c r="F16">
        <f>'P4'!M33</f>
        <v>4</v>
      </c>
      <c r="G16">
        <f>'P5'!M33</f>
        <v>5</v>
      </c>
      <c r="H16">
        <f>'P6'!M33</f>
        <v>4</v>
      </c>
      <c r="I16">
        <f>'P7'!M33</f>
        <v>4.5</v>
      </c>
      <c r="J16">
        <f>'P8'!M33</f>
        <v>5</v>
      </c>
      <c r="K16">
        <f>'P9'!M33</f>
        <v>5.5</v>
      </c>
      <c r="L16">
        <f>'P10'!M33</f>
        <v>5</v>
      </c>
      <c r="M16" s="23">
        <f>AVERAGE(C16:L16)</f>
        <v>4.5999999999999996</v>
      </c>
      <c r="N16">
        <f t="shared" si="3"/>
        <v>0.5676462121975473</v>
      </c>
      <c r="P16" s="12" t="s">
        <v>55</v>
      </c>
      <c r="Q16">
        <v>4.5</v>
      </c>
      <c r="R16">
        <v>5</v>
      </c>
      <c r="S16">
        <v>4.5</v>
      </c>
      <c r="T16">
        <v>5</v>
      </c>
      <c r="U16">
        <v>5</v>
      </c>
      <c r="V16">
        <v>6</v>
      </c>
      <c r="W16">
        <v>6</v>
      </c>
      <c r="X16">
        <v>6.5</v>
      </c>
    </row>
    <row r="17" spans="1:27" x14ac:dyDescent="0.2">
      <c r="A17" s="30" t="s">
        <v>69</v>
      </c>
      <c r="B17" s="3">
        <v>10</v>
      </c>
      <c r="C17">
        <f>'P1'!M35</f>
        <v>5</v>
      </c>
      <c r="D17">
        <f>'P2'!M35</f>
        <v>5</v>
      </c>
      <c r="E17">
        <f>'P3'!M35</f>
        <v>6</v>
      </c>
      <c r="F17">
        <f>'P4'!M35</f>
        <v>5</v>
      </c>
      <c r="G17">
        <f>'P5'!M35</f>
        <v>5</v>
      </c>
      <c r="H17">
        <f>'P6'!M35</f>
        <v>5</v>
      </c>
      <c r="I17">
        <f>'P7'!M35</f>
        <v>5.5</v>
      </c>
      <c r="J17">
        <f>'P8'!M35</f>
        <v>6</v>
      </c>
      <c r="K17">
        <f>'P9'!M35</f>
        <v>6.5</v>
      </c>
      <c r="L17">
        <f>'P10'!M35</f>
        <v>5.5</v>
      </c>
      <c r="M17" s="23">
        <f t="shared" si="2"/>
        <v>5.45</v>
      </c>
      <c r="N17">
        <f t="shared" si="3"/>
        <v>0.55025246730730593</v>
      </c>
      <c r="P17" s="12" t="s">
        <v>56</v>
      </c>
      <c r="Q17">
        <v>4</v>
      </c>
      <c r="R17">
        <v>4</v>
      </c>
      <c r="S17">
        <v>4</v>
      </c>
      <c r="T17">
        <v>4</v>
      </c>
      <c r="U17">
        <v>4</v>
      </c>
      <c r="V17">
        <v>5</v>
      </c>
      <c r="W17">
        <v>5</v>
      </c>
      <c r="X17">
        <v>5.5</v>
      </c>
    </row>
    <row r="18" spans="1:27" x14ac:dyDescent="0.2">
      <c r="A18" s="30"/>
      <c r="B18" s="3">
        <v>20</v>
      </c>
      <c r="C18">
        <f>'P1'!M37</f>
        <v>6</v>
      </c>
      <c r="D18">
        <f>'P2'!M37</f>
        <v>5.5</v>
      </c>
      <c r="E18">
        <f>'P3'!M37</f>
        <v>6</v>
      </c>
      <c r="F18">
        <f>'P4'!M37</f>
        <v>5</v>
      </c>
      <c r="G18">
        <f>'P5'!M37</f>
        <v>5.5</v>
      </c>
      <c r="H18">
        <f>'P6'!M37</f>
        <v>5</v>
      </c>
      <c r="I18">
        <f>'P7'!M37</f>
        <v>5</v>
      </c>
      <c r="J18">
        <f>'P8'!M37</f>
        <v>6</v>
      </c>
      <c r="K18">
        <f>'P9'!M37</f>
        <v>6.5</v>
      </c>
      <c r="L18">
        <f>'P10'!M37</f>
        <v>6</v>
      </c>
      <c r="M18" s="23">
        <f t="shared" si="2"/>
        <v>5.65</v>
      </c>
      <c r="N18">
        <f t="shared" si="3"/>
        <v>0.5296749527356901</v>
      </c>
      <c r="P18" s="12" t="s">
        <v>57</v>
      </c>
      <c r="Q18">
        <v>4</v>
      </c>
      <c r="R18">
        <v>4.5</v>
      </c>
      <c r="S18">
        <v>4.5</v>
      </c>
      <c r="T18">
        <v>4.5</v>
      </c>
      <c r="U18">
        <v>5</v>
      </c>
      <c r="V18">
        <v>5</v>
      </c>
      <c r="W18">
        <v>5.5</v>
      </c>
      <c r="X18">
        <v>5.5</v>
      </c>
    </row>
    <row r="19" spans="1:27" x14ac:dyDescent="0.2">
      <c r="A19" s="30"/>
      <c r="B19" s="3">
        <v>30</v>
      </c>
      <c r="C19">
        <f>'P1'!M39</f>
        <v>6.5</v>
      </c>
      <c r="D19">
        <f>'P2'!M39</f>
        <v>6</v>
      </c>
      <c r="E19">
        <f>'P3'!M39</f>
        <v>6.5</v>
      </c>
      <c r="F19">
        <f>'P4'!M39</f>
        <v>5.5</v>
      </c>
      <c r="G19">
        <f>'P5'!M39</f>
        <v>5.5</v>
      </c>
      <c r="H19">
        <f>'P6'!M39</f>
        <v>5.5</v>
      </c>
      <c r="I19">
        <f>'P7'!M39</f>
        <v>6</v>
      </c>
      <c r="J19">
        <f>'P8'!M39</f>
        <v>6.5</v>
      </c>
      <c r="K19">
        <f>'P9'!M39</f>
        <v>6</v>
      </c>
      <c r="L19">
        <f>'P10'!M39</f>
        <v>6</v>
      </c>
      <c r="M19" s="23">
        <f t="shared" si="2"/>
        <v>6</v>
      </c>
      <c r="N19">
        <f t="shared" si="3"/>
        <v>0.40824829046386302</v>
      </c>
      <c r="P19" s="12" t="s">
        <v>58</v>
      </c>
      <c r="Q19">
        <v>4</v>
      </c>
      <c r="R19">
        <v>4</v>
      </c>
      <c r="S19">
        <v>4</v>
      </c>
      <c r="T19">
        <v>4</v>
      </c>
      <c r="U19">
        <v>4</v>
      </c>
      <c r="V19">
        <v>5</v>
      </c>
      <c r="W19">
        <v>5</v>
      </c>
      <c r="X19">
        <v>5.5</v>
      </c>
    </row>
    <row r="20" spans="1:27" x14ac:dyDescent="0.2">
      <c r="A20" s="14"/>
      <c r="M20" s="23"/>
      <c r="P20" s="12" t="s">
        <v>59</v>
      </c>
      <c r="Q20">
        <v>4</v>
      </c>
      <c r="R20">
        <v>4</v>
      </c>
      <c r="S20">
        <v>4</v>
      </c>
      <c r="T20">
        <v>4.5</v>
      </c>
      <c r="U20">
        <v>4.5</v>
      </c>
      <c r="V20">
        <v>5.5</v>
      </c>
      <c r="W20">
        <v>5</v>
      </c>
      <c r="X20">
        <v>6</v>
      </c>
    </row>
    <row r="21" spans="1:27" ht="16" x14ac:dyDescent="0.2">
      <c r="A21" s="14" t="s">
        <v>46</v>
      </c>
      <c r="B21" s="4" t="s">
        <v>18</v>
      </c>
      <c r="C21" s="12" t="s">
        <v>53</v>
      </c>
      <c r="D21" s="12" t="s">
        <v>54</v>
      </c>
      <c r="E21" s="12" t="s">
        <v>55</v>
      </c>
      <c r="F21" s="12" t="s">
        <v>56</v>
      </c>
      <c r="G21" s="12" t="s">
        <v>57</v>
      </c>
      <c r="H21" s="12" t="s">
        <v>58</v>
      </c>
      <c r="I21" s="12" t="s">
        <v>59</v>
      </c>
      <c r="J21" s="12" t="s">
        <v>60</v>
      </c>
      <c r="K21" s="12" t="s">
        <v>61</v>
      </c>
      <c r="L21" s="12" t="s">
        <v>62</v>
      </c>
      <c r="M21" s="24" t="s">
        <v>63</v>
      </c>
      <c r="N21" s="13" t="s">
        <v>68</v>
      </c>
      <c r="P21" s="12" t="s">
        <v>60</v>
      </c>
      <c r="Q21">
        <v>4</v>
      </c>
      <c r="R21">
        <v>5</v>
      </c>
      <c r="S21">
        <v>5</v>
      </c>
      <c r="T21">
        <v>5</v>
      </c>
      <c r="U21">
        <v>5</v>
      </c>
      <c r="V21">
        <v>6</v>
      </c>
      <c r="W21">
        <v>6</v>
      </c>
      <c r="X21">
        <v>6.5</v>
      </c>
    </row>
    <row r="22" spans="1:27" ht="16" x14ac:dyDescent="0.2">
      <c r="A22" t="s">
        <v>31</v>
      </c>
      <c r="B22" s="4">
        <v>0</v>
      </c>
      <c r="C22">
        <f>'P1'!M47</f>
        <v>4</v>
      </c>
      <c r="D22">
        <f>'P2'!M47</f>
        <v>4</v>
      </c>
      <c r="E22">
        <f>'P3'!M47</f>
        <v>4.5</v>
      </c>
      <c r="F22">
        <f>'P4'!M47</f>
        <v>4</v>
      </c>
      <c r="G22">
        <f>'P5'!M47</f>
        <v>4</v>
      </c>
      <c r="H22">
        <f>'P6'!M47</f>
        <v>4</v>
      </c>
      <c r="I22">
        <f>'P7'!M47</f>
        <v>4</v>
      </c>
      <c r="J22">
        <f>'P8'!M47</f>
        <v>4</v>
      </c>
      <c r="K22">
        <f>'P9'!M47</f>
        <v>4</v>
      </c>
      <c r="L22">
        <f>'P10'!M47</f>
        <v>4</v>
      </c>
      <c r="M22" s="23">
        <f>AVERAGE(C22:L22)</f>
        <v>4.05</v>
      </c>
      <c r="N22">
        <f>STDEV(C22:L22)</f>
        <v>0.15811388300841894</v>
      </c>
      <c r="P22" s="12" t="s">
        <v>61</v>
      </c>
      <c r="Q22">
        <v>3</v>
      </c>
      <c r="R22">
        <v>4</v>
      </c>
      <c r="S22">
        <v>5</v>
      </c>
      <c r="T22">
        <v>5.5</v>
      </c>
      <c r="U22">
        <v>5.5</v>
      </c>
      <c r="V22">
        <v>6.5</v>
      </c>
      <c r="W22">
        <v>6.5</v>
      </c>
      <c r="X22">
        <v>6</v>
      </c>
    </row>
    <row r="23" spans="1:27" x14ac:dyDescent="0.2">
      <c r="A23" s="30" t="s">
        <v>32</v>
      </c>
      <c r="B23" s="3">
        <v>10</v>
      </c>
      <c r="C23">
        <f>'P1'!M49</f>
        <v>4</v>
      </c>
      <c r="D23">
        <f>'P2'!M49</f>
        <v>4</v>
      </c>
      <c r="E23">
        <f>'P3'!M49</f>
        <v>5</v>
      </c>
      <c r="F23">
        <f>'P4'!M49</f>
        <v>4</v>
      </c>
      <c r="G23">
        <f>'P5'!M49</f>
        <v>5</v>
      </c>
      <c r="H23">
        <f>'P6'!M49</f>
        <v>4</v>
      </c>
      <c r="I23">
        <f>'P7'!M49</f>
        <v>5</v>
      </c>
      <c r="J23">
        <f>'P8'!M49</f>
        <v>5</v>
      </c>
      <c r="K23">
        <f>'P9'!M49</f>
        <v>5.5</v>
      </c>
      <c r="L23">
        <f>'P10'!M49</f>
        <v>5.5</v>
      </c>
      <c r="M23" s="23">
        <f t="shared" ref="M23:M29" si="4">AVERAGE(C23:L23)</f>
        <v>4.7</v>
      </c>
      <c r="N23">
        <f>STDEV(C23:L23)</f>
        <v>0.63245553203367533</v>
      </c>
      <c r="P23" s="12" t="s">
        <v>62</v>
      </c>
      <c r="Q23">
        <v>4</v>
      </c>
      <c r="R23">
        <v>5</v>
      </c>
      <c r="S23">
        <v>4</v>
      </c>
      <c r="T23">
        <v>5</v>
      </c>
      <c r="U23">
        <v>5</v>
      </c>
      <c r="V23">
        <v>5.5</v>
      </c>
      <c r="W23">
        <v>6</v>
      </c>
      <c r="X23">
        <v>6</v>
      </c>
    </row>
    <row r="24" spans="1:27" x14ac:dyDescent="0.2">
      <c r="A24" s="30"/>
      <c r="B24" s="3">
        <v>20</v>
      </c>
      <c r="C24">
        <f>'P1'!M51</f>
        <v>4.5</v>
      </c>
      <c r="D24">
        <f>'P2'!M51</f>
        <v>4.5</v>
      </c>
      <c r="E24">
        <f>'P3'!M51</f>
        <v>4.5</v>
      </c>
      <c r="F24">
        <f>'P4'!M51</f>
        <v>4</v>
      </c>
      <c r="G24">
        <f>'P5'!M51</f>
        <v>5</v>
      </c>
      <c r="H24">
        <f>'P6'!M51</f>
        <v>5</v>
      </c>
      <c r="I24">
        <f>'P7'!M51</f>
        <v>5.5</v>
      </c>
      <c r="J24">
        <f>'P8'!M51</f>
        <v>5.5</v>
      </c>
      <c r="K24">
        <f>'P9'!M51</f>
        <v>6</v>
      </c>
      <c r="L24">
        <f>'P10'!M51</f>
        <v>5.5</v>
      </c>
      <c r="M24" s="23">
        <f t="shared" si="4"/>
        <v>5</v>
      </c>
      <c r="N24">
        <f t="shared" ref="N24:N29" si="5">STDEV(C24:L24)</f>
        <v>0.62360956446232352</v>
      </c>
    </row>
    <row r="25" spans="1:27" ht="16" x14ac:dyDescent="0.2">
      <c r="A25" s="30"/>
      <c r="B25" s="3">
        <v>30</v>
      </c>
      <c r="C25">
        <f>'P1'!M53</f>
        <v>5</v>
      </c>
      <c r="D25">
        <f>'P2'!M53</f>
        <v>5</v>
      </c>
      <c r="E25">
        <f>'P3'!M53</f>
        <v>5</v>
      </c>
      <c r="F25">
        <f>'P4'!M53</f>
        <v>4</v>
      </c>
      <c r="G25">
        <f>'P5'!M53</f>
        <v>5</v>
      </c>
      <c r="H25">
        <f>'P6'!M53</f>
        <v>5</v>
      </c>
      <c r="I25">
        <f>'P7'!M53</f>
        <v>5.5</v>
      </c>
      <c r="J25">
        <f>'P8'!M53</f>
        <v>5.5</v>
      </c>
      <c r="K25">
        <f>'P9'!M53</f>
        <v>6</v>
      </c>
      <c r="L25">
        <f>'P10'!M53</f>
        <v>5.5</v>
      </c>
      <c r="M25" s="23">
        <f t="shared" si="4"/>
        <v>5.15</v>
      </c>
      <c r="N25">
        <f t="shared" si="5"/>
        <v>0.52967495273569021</v>
      </c>
      <c r="P25" s="4" t="s">
        <v>18</v>
      </c>
      <c r="Q25" s="4">
        <v>0</v>
      </c>
      <c r="R25" s="3">
        <v>10</v>
      </c>
      <c r="S25" s="3">
        <v>20</v>
      </c>
      <c r="T25" s="3">
        <v>30</v>
      </c>
      <c r="U25" s="3" t="s">
        <v>65</v>
      </c>
      <c r="V25" s="3">
        <v>10</v>
      </c>
      <c r="W25" s="3">
        <v>20</v>
      </c>
      <c r="X25" s="3">
        <v>30</v>
      </c>
      <c r="Z25" t="s">
        <v>43</v>
      </c>
      <c r="AA25" t="s">
        <v>64</v>
      </c>
    </row>
    <row r="26" spans="1:27" x14ac:dyDescent="0.2">
      <c r="A26" t="s">
        <v>33</v>
      </c>
      <c r="B26" s="3" t="s">
        <v>65</v>
      </c>
      <c r="C26">
        <f>'P1'!M54</f>
        <v>5</v>
      </c>
      <c r="D26">
        <f>'P2'!M54</f>
        <v>5</v>
      </c>
      <c r="E26">
        <f>'P3'!M54</f>
        <v>5</v>
      </c>
      <c r="F26">
        <f>'P4'!M54</f>
        <v>4.5</v>
      </c>
      <c r="G26">
        <f>'P5'!M54</f>
        <v>5</v>
      </c>
      <c r="H26">
        <f>'P6'!M54</f>
        <v>5</v>
      </c>
      <c r="I26">
        <f>'P7'!M54</f>
        <v>5.5</v>
      </c>
      <c r="J26">
        <f>'P8'!M54</f>
        <v>6</v>
      </c>
      <c r="K26">
        <f>'P9'!M54</f>
        <v>6</v>
      </c>
      <c r="L26">
        <f>'P10'!M54</f>
        <v>5.5</v>
      </c>
      <c r="M26" s="23">
        <f t="shared" si="4"/>
        <v>5.25</v>
      </c>
      <c r="N26">
        <f t="shared" si="5"/>
        <v>0.48591265790377502</v>
      </c>
      <c r="P26" s="12" t="s">
        <v>53</v>
      </c>
      <c r="Q26">
        <v>4</v>
      </c>
      <c r="R26">
        <v>4</v>
      </c>
      <c r="S26">
        <v>4.5</v>
      </c>
      <c r="T26">
        <v>5</v>
      </c>
      <c r="U26">
        <v>5</v>
      </c>
      <c r="V26">
        <v>6</v>
      </c>
      <c r="W26">
        <v>6.5</v>
      </c>
      <c r="X26">
        <v>7</v>
      </c>
      <c r="Z26" s="23">
        <f>AVERAGE(X26:X35)</f>
        <v>6.35</v>
      </c>
      <c r="AA26" s="26">
        <f>STDEV(X26:X35)</f>
        <v>0.62583277851728625</v>
      </c>
    </row>
    <row r="27" spans="1:27" x14ac:dyDescent="0.2">
      <c r="A27" s="30" t="s">
        <v>69</v>
      </c>
      <c r="B27" s="3">
        <v>10</v>
      </c>
      <c r="C27">
        <f>'P1'!M56</f>
        <v>6</v>
      </c>
      <c r="D27">
        <f>'P2'!M56</f>
        <v>5</v>
      </c>
      <c r="E27">
        <f>'P3'!M56</f>
        <v>6</v>
      </c>
      <c r="F27">
        <f>'P4'!M56</f>
        <v>5</v>
      </c>
      <c r="G27">
        <f>'P5'!M56</f>
        <v>5.5</v>
      </c>
      <c r="H27">
        <f>'P6'!M56</f>
        <v>5</v>
      </c>
      <c r="I27">
        <f>'P7'!M56</f>
        <v>6</v>
      </c>
      <c r="J27">
        <f>'P8'!M56</f>
        <v>7</v>
      </c>
      <c r="K27">
        <f>'P9'!M56</f>
        <v>6.5</v>
      </c>
      <c r="L27">
        <f>'P10'!M56</f>
        <v>6</v>
      </c>
      <c r="M27" s="23">
        <f t="shared" si="4"/>
        <v>5.8</v>
      </c>
      <c r="N27">
        <f t="shared" si="5"/>
        <v>0.67494855771055473</v>
      </c>
      <c r="P27" s="12" t="s">
        <v>54</v>
      </c>
      <c r="Q27">
        <v>4</v>
      </c>
      <c r="R27">
        <v>4</v>
      </c>
      <c r="S27">
        <v>4.5</v>
      </c>
      <c r="T27">
        <v>5</v>
      </c>
      <c r="U27">
        <v>5</v>
      </c>
      <c r="V27">
        <v>5</v>
      </c>
      <c r="W27">
        <v>6</v>
      </c>
      <c r="X27">
        <v>6</v>
      </c>
    </row>
    <row r="28" spans="1:27" x14ac:dyDescent="0.2">
      <c r="A28" s="30"/>
      <c r="B28" s="3">
        <v>20</v>
      </c>
      <c r="C28">
        <f>'P1'!M58</f>
        <v>6.5</v>
      </c>
      <c r="D28">
        <f>'P2'!M58</f>
        <v>6</v>
      </c>
      <c r="E28">
        <f>'P3'!M58</f>
        <v>6.5</v>
      </c>
      <c r="F28">
        <f>'P4'!M58</f>
        <v>5</v>
      </c>
      <c r="G28">
        <f>'P5'!M58</f>
        <v>5.5</v>
      </c>
      <c r="H28">
        <f>'P6'!M58</f>
        <v>6</v>
      </c>
      <c r="I28">
        <f>'P7'!M58</f>
        <v>6</v>
      </c>
      <c r="J28">
        <f>'P8'!M58</f>
        <v>7</v>
      </c>
      <c r="K28">
        <f>'P9'!M58</f>
        <v>6.5</v>
      </c>
      <c r="L28">
        <f>'P10'!M58</f>
        <v>6</v>
      </c>
      <c r="M28" s="23">
        <f t="shared" si="4"/>
        <v>6.1</v>
      </c>
      <c r="N28">
        <f t="shared" si="5"/>
        <v>0.56764621219754663</v>
      </c>
      <c r="P28" s="12" t="s">
        <v>55</v>
      </c>
      <c r="Q28">
        <v>4.5</v>
      </c>
      <c r="R28">
        <v>5</v>
      </c>
      <c r="S28">
        <v>4.5</v>
      </c>
      <c r="T28">
        <v>5</v>
      </c>
      <c r="U28">
        <v>5</v>
      </c>
      <c r="V28">
        <v>6</v>
      </c>
      <c r="W28">
        <v>6.5</v>
      </c>
      <c r="X28">
        <v>6.5</v>
      </c>
    </row>
    <row r="29" spans="1:27" x14ac:dyDescent="0.2">
      <c r="A29" s="30"/>
      <c r="B29" s="3">
        <v>30</v>
      </c>
      <c r="C29">
        <f>'P1'!M60</f>
        <v>7</v>
      </c>
      <c r="D29">
        <f>'P2'!M60</f>
        <v>6</v>
      </c>
      <c r="E29">
        <f>'P3'!M60</f>
        <v>6.5</v>
      </c>
      <c r="F29">
        <f>'P4'!M60</f>
        <v>5.5</v>
      </c>
      <c r="G29">
        <f>'P5'!M60</f>
        <v>6</v>
      </c>
      <c r="H29">
        <f>'P6'!M60</f>
        <v>7</v>
      </c>
      <c r="I29">
        <f>'P7'!M60</f>
        <v>5.5</v>
      </c>
      <c r="J29">
        <f>'P8'!M60</f>
        <v>7</v>
      </c>
      <c r="K29">
        <f>'P9'!M60</f>
        <v>7</v>
      </c>
      <c r="L29">
        <f>'P10'!M60</f>
        <v>6</v>
      </c>
      <c r="M29" s="23">
        <f t="shared" si="4"/>
        <v>6.35</v>
      </c>
      <c r="N29">
        <f t="shared" si="5"/>
        <v>0.62583277851728625</v>
      </c>
      <c r="P29" s="12" t="s">
        <v>56</v>
      </c>
      <c r="Q29">
        <v>4</v>
      </c>
      <c r="R29">
        <v>4</v>
      </c>
      <c r="S29">
        <v>4</v>
      </c>
      <c r="T29">
        <v>4</v>
      </c>
      <c r="U29">
        <v>4.5</v>
      </c>
      <c r="V29">
        <v>5</v>
      </c>
      <c r="W29">
        <v>5</v>
      </c>
      <c r="X29">
        <v>5.5</v>
      </c>
    </row>
    <row r="30" spans="1:27" x14ac:dyDescent="0.2">
      <c r="A30" s="14"/>
      <c r="P30" s="12" t="s">
        <v>57</v>
      </c>
      <c r="Q30">
        <v>4</v>
      </c>
      <c r="R30">
        <v>5</v>
      </c>
      <c r="S30">
        <v>5</v>
      </c>
      <c r="T30">
        <v>5</v>
      </c>
      <c r="U30">
        <v>5</v>
      </c>
      <c r="V30">
        <v>5.5</v>
      </c>
      <c r="W30">
        <v>5.5</v>
      </c>
      <c r="X30">
        <v>6</v>
      </c>
    </row>
    <row r="31" spans="1:27" x14ac:dyDescent="0.2">
      <c r="A31" s="14"/>
      <c r="P31" s="12" t="s">
        <v>58</v>
      </c>
      <c r="Q31">
        <v>4</v>
      </c>
      <c r="R31">
        <v>4</v>
      </c>
      <c r="S31">
        <v>5</v>
      </c>
      <c r="T31">
        <v>5</v>
      </c>
      <c r="U31">
        <v>5</v>
      </c>
      <c r="V31">
        <v>5</v>
      </c>
      <c r="W31">
        <v>6</v>
      </c>
      <c r="X31">
        <v>7</v>
      </c>
    </row>
    <row r="32" spans="1:27" x14ac:dyDescent="0.2">
      <c r="A32" s="14"/>
      <c r="P32" s="12" t="s">
        <v>59</v>
      </c>
      <c r="Q32">
        <v>4</v>
      </c>
      <c r="R32">
        <v>5</v>
      </c>
      <c r="S32">
        <v>5.5</v>
      </c>
      <c r="T32">
        <v>5.5</v>
      </c>
      <c r="U32">
        <v>5.5</v>
      </c>
      <c r="V32">
        <v>6</v>
      </c>
      <c r="W32">
        <v>6</v>
      </c>
      <c r="X32">
        <v>5.5</v>
      </c>
    </row>
    <row r="33" spans="1:24" x14ac:dyDescent="0.2">
      <c r="P33" s="12" t="s">
        <v>60</v>
      </c>
      <c r="Q33">
        <v>4</v>
      </c>
      <c r="R33">
        <v>5</v>
      </c>
      <c r="S33">
        <v>5.5</v>
      </c>
      <c r="T33">
        <v>5.5</v>
      </c>
      <c r="U33">
        <v>6</v>
      </c>
      <c r="V33">
        <v>7</v>
      </c>
      <c r="W33">
        <v>7</v>
      </c>
      <c r="X33">
        <v>7</v>
      </c>
    </row>
    <row r="34" spans="1:24" x14ac:dyDescent="0.2">
      <c r="P34" s="12" t="s">
        <v>61</v>
      </c>
      <c r="Q34">
        <v>4</v>
      </c>
      <c r="R34">
        <v>5.5</v>
      </c>
      <c r="S34">
        <v>6</v>
      </c>
      <c r="T34">
        <v>6</v>
      </c>
      <c r="U34">
        <v>6</v>
      </c>
      <c r="V34">
        <v>6.5</v>
      </c>
      <c r="W34">
        <v>6.5</v>
      </c>
      <c r="X34">
        <v>7</v>
      </c>
    </row>
    <row r="35" spans="1:24" x14ac:dyDescent="0.2">
      <c r="A35" s="14"/>
      <c r="P35" s="12" t="s">
        <v>62</v>
      </c>
      <c r="Q35">
        <v>4</v>
      </c>
      <c r="R35">
        <v>5.5</v>
      </c>
      <c r="S35">
        <v>5.5</v>
      </c>
      <c r="T35">
        <v>5.5</v>
      </c>
      <c r="U35">
        <v>5.5</v>
      </c>
      <c r="V35">
        <v>6</v>
      </c>
      <c r="W35">
        <v>6</v>
      </c>
      <c r="X35">
        <v>6</v>
      </c>
    </row>
    <row r="36" spans="1:24" x14ac:dyDescent="0.2">
      <c r="A36" s="14"/>
    </row>
    <row r="37" spans="1:24" x14ac:dyDescent="0.2">
      <c r="A37" s="14"/>
    </row>
    <row r="38" spans="1:24" x14ac:dyDescent="0.2">
      <c r="A38" s="14"/>
    </row>
    <row r="39" spans="1:24" x14ac:dyDescent="0.2">
      <c r="A39" s="14"/>
    </row>
    <row r="40" spans="1:24" x14ac:dyDescent="0.2">
      <c r="A40" s="14"/>
    </row>
    <row r="42" spans="1:24" x14ac:dyDescent="0.2">
      <c r="A42" s="14"/>
    </row>
    <row r="43" spans="1:24" x14ac:dyDescent="0.2">
      <c r="A43" s="14"/>
    </row>
    <row r="44" spans="1:24" x14ac:dyDescent="0.2">
      <c r="A44" s="14"/>
    </row>
    <row r="45" spans="1:24" x14ac:dyDescent="0.2">
      <c r="A45" s="14"/>
    </row>
    <row r="46" spans="1:24" x14ac:dyDescent="0.2">
      <c r="A46" s="14"/>
    </row>
    <row r="47" spans="1:24" x14ac:dyDescent="0.2">
      <c r="A47" s="14"/>
    </row>
  </sheetData>
  <mergeCells count="6">
    <mergeCell ref="A27:A29"/>
    <mergeCell ref="A3:A5"/>
    <mergeCell ref="A7:A9"/>
    <mergeCell ref="A13:A15"/>
    <mergeCell ref="A17:A19"/>
    <mergeCell ref="A23:A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030EE-0F28-454C-B2C0-4786B3302CCD}">
  <sheetPr>
    <tabColor rgb="FFFFFF00"/>
  </sheetPr>
  <dimension ref="A1:U11"/>
  <sheetViews>
    <sheetView workbookViewId="0">
      <selection activeCell="P14" sqref="P14"/>
    </sheetView>
  </sheetViews>
  <sheetFormatPr baseColWidth="10" defaultColWidth="8.83203125" defaultRowHeight="15" x14ac:dyDescent="0.2"/>
  <cols>
    <col min="19" max="19" width="12.5" bestFit="1" customWidth="1"/>
    <col min="20" max="21" width="14.6640625" bestFit="1" customWidth="1"/>
  </cols>
  <sheetData>
    <row r="1" spans="1:21" ht="46" x14ac:dyDescent="0.2">
      <c r="A1" s="32"/>
      <c r="B1" s="33" t="s">
        <v>182</v>
      </c>
      <c r="C1" s="34" t="s">
        <v>183</v>
      </c>
      <c r="D1" s="32" t="s">
        <v>184</v>
      </c>
      <c r="E1" s="32" t="s">
        <v>185</v>
      </c>
      <c r="F1" s="34" t="s">
        <v>186</v>
      </c>
      <c r="G1" s="34" t="s">
        <v>187</v>
      </c>
      <c r="H1" s="34" t="s">
        <v>188</v>
      </c>
      <c r="I1" s="34" t="s">
        <v>189</v>
      </c>
      <c r="J1" s="34" t="s">
        <v>190</v>
      </c>
      <c r="K1" s="34" t="s">
        <v>191</v>
      </c>
      <c r="L1" s="34" t="s">
        <v>192</v>
      </c>
      <c r="M1" s="34" t="s">
        <v>193</v>
      </c>
      <c r="N1" s="33" t="s">
        <v>194</v>
      </c>
      <c r="O1" s="33" t="s">
        <v>195</v>
      </c>
      <c r="P1" s="35" t="s">
        <v>196</v>
      </c>
      <c r="Q1" s="36" t="s">
        <v>197</v>
      </c>
      <c r="S1" t="s">
        <v>198</v>
      </c>
    </row>
    <row r="2" spans="1:21" x14ac:dyDescent="0.2">
      <c r="A2" s="37" t="s">
        <v>32</v>
      </c>
      <c r="B2" s="38" t="s">
        <v>199</v>
      </c>
      <c r="C2" s="38">
        <v>44.56</v>
      </c>
      <c r="D2" s="38">
        <v>19.350000000000001</v>
      </c>
      <c r="E2" s="38">
        <v>1.07</v>
      </c>
      <c r="F2" s="38">
        <v>6.2</v>
      </c>
      <c r="G2" s="38">
        <v>22.4</v>
      </c>
      <c r="H2" s="38">
        <v>0.111</v>
      </c>
      <c r="I2" s="39">
        <v>6.5000000000000002E-2</v>
      </c>
      <c r="J2" s="39">
        <v>0.58599999999999997</v>
      </c>
      <c r="K2" s="39">
        <v>6.3949999999999996</v>
      </c>
      <c r="L2" s="40">
        <v>0</v>
      </c>
      <c r="M2" s="39">
        <f>H2*((((J2-0.7)/0.3)*21.13)+(((1-J2)/0.3)*19.62))/60*1000</f>
        <v>35.235470000000014</v>
      </c>
      <c r="N2" s="41">
        <f t="shared" ref="N2:N9" si="0">M2-L2</f>
        <v>35.235470000000014</v>
      </c>
      <c r="O2" s="42">
        <f t="shared" ref="O2:O9" si="1">N2/S$2</f>
        <v>0.64938204939181743</v>
      </c>
      <c r="P2">
        <f t="shared" ref="P2:P9" si="2">(H2*1000)/S$2</f>
        <v>2.0457058606708443</v>
      </c>
      <c r="Q2" s="22">
        <f t="shared" ref="Q2:Q9" si="3">P2/P$2</f>
        <v>1</v>
      </c>
      <c r="S2">
        <v>54.26</v>
      </c>
    </row>
    <row r="3" spans="1:21" x14ac:dyDescent="0.2">
      <c r="A3" s="37">
        <v>1</v>
      </c>
      <c r="B3" s="38" t="s">
        <v>213</v>
      </c>
      <c r="C3" s="38">
        <v>44.83</v>
      </c>
      <c r="D3" s="38">
        <v>17.68</v>
      </c>
      <c r="E3" s="38">
        <v>2.46</v>
      </c>
      <c r="F3" s="38">
        <v>9.6999999999999993</v>
      </c>
      <c r="G3" s="38">
        <v>22.4</v>
      </c>
      <c r="H3" s="38">
        <v>0.371</v>
      </c>
      <c r="I3" s="39">
        <v>0.25700000000000001</v>
      </c>
      <c r="J3" s="39">
        <v>0.69099999999999995</v>
      </c>
      <c r="K3" s="39">
        <v>10.673999999999999</v>
      </c>
      <c r="L3" s="40">
        <v>25</v>
      </c>
      <c r="M3" s="39">
        <f t="shared" ref="M3:M9" si="4">H3*((((J3-0.7)/0.3)*21.13)+(((1-J3)/0.3)*19.62))/60*1000</f>
        <v>121.03689500000004</v>
      </c>
      <c r="N3" s="41">
        <f t="shared" si="0"/>
        <v>96.036895000000044</v>
      </c>
      <c r="O3" s="42">
        <f t="shared" si="1"/>
        <v>1.7699390895687439</v>
      </c>
      <c r="P3">
        <f t="shared" si="2"/>
        <v>6.8374493180980469</v>
      </c>
      <c r="Q3" s="22">
        <f t="shared" si="3"/>
        <v>3.3423423423423424</v>
      </c>
      <c r="S3">
        <v>3</v>
      </c>
    </row>
    <row r="4" spans="1:21" x14ac:dyDescent="0.2">
      <c r="A4" s="37">
        <v>2</v>
      </c>
      <c r="B4" s="38" t="s">
        <v>200</v>
      </c>
      <c r="C4" s="38">
        <v>43.24</v>
      </c>
      <c r="D4" s="38">
        <v>17.29</v>
      </c>
      <c r="E4" s="38">
        <v>2.84</v>
      </c>
      <c r="F4" s="38">
        <v>10.8</v>
      </c>
      <c r="G4" s="38">
        <v>22.4</v>
      </c>
      <c r="H4" s="38">
        <v>0.48199999999999998</v>
      </c>
      <c r="I4" s="39">
        <v>0.34699999999999998</v>
      </c>
      <c r="J4" s="39">
        <v>0.71899999999999997</v>
      </c>
      <c r="K4" s="39">
        <v>12.456</v>
      </c>
      <c r="L4" s="40">
        <v>40</v>
      </c>
      <c r="M4" s="39">
        <f t="shared" si="4"/>
        <v>158.38225444444447</v>
      </c>
      <c r="N4" s="41">
        <f t="shared" si="0"/>
        <v>118.38225444444447</v>
      </c>
      <c r="O4" s="42">
        <f t="shared" si="1"/>
        <v>2.1817592046524967</v>
      </c>
      <c r="P4">
        <f t="shared" si="2"/>
        <v>8.8831551787688916</v>
      </c>
      <c r="Q4" s="22">
        <f t="shared" si="3"/>
        <v>4.3423423423423424</v>
      </c>
    </row>
    <row r="5" spans="1:21" x14ac:dyDescent="0.2">
      <c r="A5" s="37">
        <v>3</v>
      </c>
      <c r="B5" s="38" t="s">
        <v>207</v>
      </c>
      <c r="C5" s="38">
        <v>44.8</v>
      </c>
      <c r="D5" s="38">
        <v>17.649999999999999</v>
      </c>
      <c r="E5" s="38">
        <v>2.68</v>
      </c>
      <c r="F5" s="38">
        <v>16.600000000000001</v>
      </c>
      <c r="G5" s="38">
        <v>22.4</v>
      </c>
      <c r="H5" s="38">
        <v>0.66400000000000003</v>
      </c>
      <c r="I5" s="39">
        <v>0.504</v>
      </c>
      <c r="J5" s="39">
        <v>0.75900000000000001</v>
      </c>
      <c r="K5" s="39">
        <v>19.192</v>
      </c>
      <c r="L5" s="40">
        <v>55</v>
      </c>
      <c r="M5" s="39">
        <f t="shared" si="4"/>
        <v>220.41443111111118</v>
      </c>
      <c r="N5" s="41">
        <f t="shared" si="0"/>
        <v>165.41443111111118</v>
      </c>
      <c r="O5" s="42">
        <f t="shared" si="1"/>
        <v>3.0485519924642683</v>
      </c>
      <c r="P5">
        <f t="shared" si="2"/>
        <v>12.237375598967933</v>
      </c>
      <c r="Q5" s="22">
        <f t="shared" si="3"/>
        <v>5.9819819819819822</v>
      </c>
      <c r="S5" s="1" t="s">
        <v>203</v>
      </c>
      <c r="T5" s="1" t="s">
        <v>204</v>
      </c>
      <c r="U5" s="1" t="s">
        <v>205</v>
      </c>
    </row>
    <row r="6" spans="1:21" x14ac:dyDescent="0.2">
      <c r="A6" s="37">
        <v>4</v>
      </c>
      <c r="B6" s="38" t="s">
        <v>208</v>
      </c>
      <c r="C6" s="38">
        <v>42.32</v>
      </c>
      <c r="D6" s="38">
        <v>17.16</v>
      </c>
      <c r="E6" s="38">
        <v>3.22</v>
      </c>
      <c r="F6" s="38">
        <v>15.4</v>
      </c>
      <c r="G6" s="38">
        <v>22.4</v>
      </c>
      <c r="H6" s="38">
        <v>0.73699999999999999</v>
      </c>
      <c r="I6" s="38">
        <v>0.59299999999999997</v>
      </c>
      <c r="J6" s="38">
        <v>0.80400000000000005</v>
      </c>
      <c r="K6" s="38">
        <v>18.722999999999999</v>
      </c>
      <c r="L6" s="44">
        <v>70</v>
      </c>
      <c r="M6" s="39">
        <f t="shared" si="4"/>
        <v>247.42891555555562</v>
      </c>
      <c r="N6" s="41">
        <f t="shared" si="0"/>
        <v>177.42891555555562</v>
      </c>
      <c r="O6" s="42">
        <f t="shared" si="1"/>
        <v>3.2699763279682204</v>
      </c>
      <c r="P6">
        <f t="shared" si="2"/>
        <v>13.582749723553263</v>
      </c>
      <c r="Q6" s="22">
        <f t="shared" si="3"/>
        <v>6.6396396396396398</v>
      </c>
      <c r="S6" s="1"/>
      <c r="T6" s="1"/>
      <c r="U6" s="1"/>
    </row>
    <row r="7" spans="1:21" x14ac:dyDescent="0.2">
      <c r="A7" s="37">
        <v>5</v>
      </c>
      <c r="B7" s="38" t="s">
        <v>201</v>
      </c>
      <c r="C7" s="38">
        <v>43.95</v>
      </c>
      <c r="D7" s="38">
        <v>16.940000000000001</v>
      </c>
      <c r="E7" s="38">
        <v>3.42</v>
      </c>
      <c r="F7" s="38">
        <v>16</v>
      </c>
      <c r="G7" s="38">
        <v>22.4</v>
      </c>
      <c r="H7" s="38">
        <v>0.78200000000000003</v>
      </c>
      <c r="I7" s="38">
        <v>0.63300000000000001</v>
      </c>
      <c r="J7" s="38">
        <v>0.80900000000000005</v>
      </c>
      <c r="K7" s="38">
        <v>18.8</v>
      </c>
      <c r="L7" s="44">
        <v>85</v>
      </c>
      <c r="M7" s="39">
        <f t="shared" si="4"/>
        <v>262.86452111111117</v>
      </c>
      <c r="N7" s="41">
        <f t="shared" si="0"/>
        <v>177.86452111111117</v>
      </c>
      <c r="O7" s="42">
        <f t="shared" si="1"/>
        <v>3.2780044436253442</v>
      </c>
      <c r="P7">
        <f t="shared" si="2"/>
        <v>14.41208993733874</v>
      </c>
      <c r="Q7" s="22">
        <f t="shared" si="3"/>
        <v>7.045045045045045</v>
      </c>
    </row>
    <row r="8" spans="1:21" x14ac:dyDescent="0.2">
      <c r="A8" s="37">
        <v>6</v>
      </c>
      <c r="B8" s="38" t="s">
        <v>202</v>
      </c>
      <c r="C8" s="38">
        <v>45.56</v>
      </c>
      <c r="D8" s="38">
        <v>17.7</v>
      </c>
      <c r="E8" s="38">
        <v>2.78</v>
      </c>
      <c r="F8" s="38">
        <v>23.2</v>
      </c>
      <c r="G8" s="38">
        <v>22.4</v>
      </c>
      <c r="H8" s="38">
        <v>0.90600000000000003</v>
      </c>
      <c r="I8" s="38">
        <v>0.73299999999999998</v>
      </c>
      <c r="J8" s="38">
        <v>0.80900000000000005</v>
      </c>
      <c r="K8" s="38">
        <v>26.885000000000002</v>
      </c>
      <c r="L8" s="44">
        <v>100</v>
      </c>
      <c r="M8" s="39">
        <f t="shared" si="4"/>
        <v>304.54636333333337</v>
      </c>
      <c r="N8" s="41">
        <f t="shared" si="0"/>
        <v>204.54636333333337</v>
      </c>
      <c r="O8" s="42">
        <f t="shared" si="1"/>
        <v>3.7697449932424139</v>
      </c>
      <c r="P8">
        <f t="shared" si="2"/>
        <v>16.697382970880945</v>
      </c>
      <c r="Q8" s="22">
        <f t="shared" si="3"/>
        <v>8.1621621621621614</v>
      </c>
    </row>
    <row r="9" spans="1:21" x14ac:dyDescent="0.2">
      <c r="A9" s="37">
        <v>7</v>
      </c>
      <c r="B9" s="38" t="s">
        <v>206</v>
      </c>
      <c r="C9" s="38">
        <v>44.66</v>
      </c>
      <c r="D9" s="38">
        <v>17.13</v>
      </c>
      <c r="E9" s="38">
        <v>3.2</v>
      </c>
      <c r="F9" s="38">
        <v>18.8</v>
      </c>
      <c r="G9" s="38">
        <v>22.4</v>
      </c>
      <c r="H9" s="38">
        <v>0.875</v>
      </c>
      <c r="I9" s="38">
        <v>0.69199999999999995</v>
      </c>
      <c r="J9" s="38">
        <v>0.79</v>
      </c>
      <c r="K9" s="38">
        <v>21.972999999999999</v>
      </c>
      <c r="L9" s="44">
        <v>115</v>
      </c>
      <c r="M9" s="39">
        <f t="shared" si="4"/>
        <v>292.7312500000001</v>
      </c>
      <c r="N9" s="41">
        <f t="shared" si="0"/>
        <v>177.7312500000001</v>
      </c>
      <c r="O9" s="42">
        <f t="shared" si="1"/>
        <v>3.2755482860302267</v>
      </c>
      <c r="P9">
        <f t="shared" si="2"/>
        <v>16.126059712495394</v>
      </c>
      <c r="Q9" s="22">
        <f t="shared" si="3"/>
        <v>7.8828828828828827</v>
      </c>
    </row>
    <row r="10" spans="1:21" x14ac:dyDescent="0.2">
      <c r="S10" t="s">
        <v>210</v>
      </c>
      <c r="T10" t="s">
        <v>211</v>
      </c>
      <c r="U10" t="s">
        <v>212</v>
      </c>
    </row>
    <row r="11" spans="1:21" x14ac:dyDescent="0.2">
      <c r="S11">
        <f>(2-1.9877)/0.0226</f>
        <v>0.54424778761061854</v>
      </c>
      <c r="T11">
        <f>(4-1.9877)/0.0226</f>
        <v>89.039823008849552</v>
      </c>
      <c r="U11">
        <f>(6-1.9877)/0.0226</f>
        <v>177.5353982300885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7"/>
  <sheetViews>
    <sheetView topLeftCell="M31" workbookViewId="0">
      <selection activeCell="D1" sqref="D1:D1048576"/>
    </sheetView>
  </sheetViews>
  <sheetFormatPr baseColWidth="10" defaultColWidth="8.83203125" defaultRowHeight="15" x14ac:dyDescent="0.2"/>
  <cols>
    <col min="1" max="1" width="24" bestFit="1" customWidth="1"/>
    <col min="2" max="2" width="11.5" bestFit="1" customWidth="1"/>
    <col min="3" max="3" width="12" bestFit="1" customWidth="1"/>
    <col min="14" max="14" width="18" bestFit="1" customWidth="1"/>
  </cols>
  <sheetData>
    <row r="1" spans="1:14" ht="16" x14ac:dyDescent="0.2">
      <c r="A1" t="s">
        <v>52</v>
      </c>
      <c r="B1" s="4" t="s">
        <v>18</v>
      </c>
      <c r="C1" s="12" t="s">
        <v>53</v>
      </c>
      <c r="D1" s="12" t="s">
        <v>62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68</v>
      </c>
    </row>
    <row r="2" spans="1:14" ht="16" x14ac:dyDescent="0.2">
      <c r="A2" t="s">
        <v>31</v>
      </c>
      <c r="B2" s="4">
        <v>0</v>
      </c>
      <c r="C2">
        <v>4</v>
      </c>
      <c r="D2">
        <v>4</v>
      </c>
      <c r="E2">
        <f>'P3'!M5</f>
        <v>4</v>
      </c>
      <c r="F2">
        <f>'P4'!M5</f>
        <v>4</v>
      </c>
      <c r="G2">
        <f>'P5'!M5</f>
        <v>4</v>
      </c>
      <c r="H2">
        <f>'P6'!M5</f>
        <v>4</v>
      </c>
      <c r="I2">
        <f>'P7'!M5</f>
        <v>4</v>
      </c>
      <c r="J2">
        <f>'P8'!M5</f>
        <v>5</v>
      </c>
      <c r="K2">
        <f>'P9'!M5</f>
        <v>3.5</v>
      </c>
      <c r="L2">
        <f>'P10'!M5</f>
        <v>4</v>
      </c>
      <c r="M2">
        <f t="shared" ref="M2:M8" si="0">AVERAGE(C2:L2)</f>
        <v>4.05</v>
      </c>
      <c r="N2">
        <f>STDEV(C2:L2)</f>
        <v>0.36893239368631092</v>
      </c>
    </row>
    <row r="3" spans="1:14" x14ac:dyDescent="0.2">
      <c r="A3" s="30" t="s">
        <v>32</v>
      </c>
      <c r="B3" s="3">
        <v>10</v>
      </c>
      <c r="C3">
        <f>'P1'!M7</f>
        <v>4</v>
      </c>
      <c r="D3">
        <v>5</v>
      </c>
      <c r="E3">
        <f>'P3'!M7</f>
        <v>5</v>
      </c>
      <c r="F3">
        <f>'P4'!M7</f>
        <v>4.5</v>
      </c>
      <c r="G3">
        <f>'P5'!M7</f>
        <v>4.5</v>
      </c>
      <c r="H3">
        <f>'P6'!M7</f>
        <v>5</v>
      </c>
      <c r="I3">
        <f>'P7'!M7</f>
        <v>4.5</v>
      </c>
      <c r="J3">
        <f>'P8'!M7</f>
        <v>5.5</v>
      </c>
      <c r="K3">
        <f>'P9'!M7</f>
        <v>4.5</v>
      </c>
      <c r="L3">
        <f>'P10'!M7</f>
        <v>5</v>
      </c>
      <c r="M3">
        <f t="shared" si="0"/>
        <v>4.75</v>
      </c>
      <c r="N3">
        <f>STDEV(C3:L3)</f>
        <v>0.42491829279939874</v>
      </c>
    </row>
    <row r="4" spans="1:14" x14ac:dyDescent="0.2">
      <c r="A4" s="30"/>
      <c r="B4" s="3">
        <v>20</v>
      </c>
      <c r="C4">
        <f>'P1'!M9</f>
        <v>4</v>
      </c>
      <c r="D4">
        <v>5</v>
      </c>
      <c r="E4">
        <f>'P3'!M9</f>
        <v>5</v>
      </c>
      <c r="F4">
        <f>'P4'!M9</f>
        <v>4.5</v>
      </c>
      <c r="G4">
        <f>'P5'!M9</f>
        <v>5</v>
      </c>
      <c r="H4">
        <f>'P6'!M9</f>
        <v>5</v>
      </c>
      <c r="I4">
        <f>'P7'!M9</f>
        <v>5</v>
      </c>
      <c r="J4">
        <f>'P8'!M9</f>
        <v>5.5</v>
      </c>
      <c r="K4">
        <f>'P9'!M9</f>
        <v>5</v>
      </c>
      <c r="L4">
        <f>'P10'!M9</f>
        <v>5</v>
      </c>
      <c r="M4">
        <f t="shared" si="0"/>
        <v>4.9000000000000004</v>
      </c>
      <c r="N4">
        <f t="shared" ref="N4:N9" si="1">STDEV(C4:L4)</f>
        <v>0.39440531887330776</v>
      </c>
    </row>
    <row r="5" spans="1:14" x14ac:dyDescent="0.2">
      <c r="A5" s="30"/>
      <c r="B5" s="3">
        <v>30</v>
      </c>
      <c r="C5">
        <f>'P1'!M11</f>
        <v>5</v>
      </c>
      <c r="D5">
        <v>4.5</v>
      </c>
      <c r="E5">
        <f>'P3'!M11</f>
        <v>6</v>
      </c>
      <c r="F5">
        <f>'P4'!M11</f>
        <v>5</v>
      </c>
      <c r="G5">
        <f>'P5'!M11</f>
        <v>5</v>
      </c>
      <c r="H5">
        <f>'P6'!M11</f>
        <v>5</v>
      </c>
      <c r="I5">
        <f>'P7'!M11</f>
        <v>5</v>
      </c>
      <c r="J5">
        <f>'P8'!M11</f>
        <v>5.5</v>
      </c>
      <c r="K5">
        <f>'P9'!M11</f>
        <v>5.5</v>
      </c>
      <c r="L5">
        <f>'P10'!M11</f>
        <v>4.5</v>
      </c>
      <c r="M5">
        <f t="shared" si="0"/>
        <v>5.0999999999999996</v>
      </c>
      <c r="N5">
        <f t="shared" si="1"/>
        <v>0.45946829173634079</v>
      </c>
    </row>
    <row r="6" spans="1:14" x14ac:dyDescent="0.2">
      <c r="A6" s="6" t="s">
        <v>33</v>
      </c>
      <c r="B6" s="3" t="s">
        <v>65</v>
      </c>
      <c r="C6">
        <f>'P1'!M12</f>
        <v>5</v>
      </c>
      <c r="D6">
        <v>5</v>
      </c>
      <c r="E6">
        <f>'P3'!M12</f>
        <v>6</v>
      </c>
      <c r="F6">
        <f>'P4'!M12</f>
        <v>5</v>
      </c>
      <c r="G6">
        <f>'P5'!M12</f>
        <v>5</v>
      </c>
      <c r="H6">
        <f>'P6'!M12</f>
        <v>5</v>
      </c>
      <c r="I6">
        <f>'P7'!M12</f>
        <v>5</v>
      </c>
      <c r="J6">
        <f>'P8'!M12</f>
        <v>6</v>
      </c>
      <c r="K6">
        <f>'P9'!M12</f>
        <v>4.5</v>
      </c>
      <c r="L6">
        <f>'P10'!M12</f>
        <v>5</v>
      </c>
      <c r="M6">
        <f t="shared" si="0"/>
        <v>5.15</v>
      </c>
      <c r="N6">
        <f t="shared" si="1"/>
        <v>0.47434164902525683</v>
      </c>
    </row>
    <row r="7" spans="1:14" x14ac:dyDescent="0.2">
      <c r="A7" s="30" t="s">
        <v>69</v>
      </c>
      <c r="B7" s="3">
        <v>10</v>
      </c>
      <c r="C7">
        <f>'P1'!M14</f>
        <v>5.5</v>
      </c>
      <c r="D7">
        <v>6</v>
      </c>
      <c r="E7">
        <f>'P3'!M14</f>
        <v>6.5</v>
      </c>
      <c r="F7">
        <f>'P4'!M14</f>
        <v>5.5</v>
      </c>
      <c r="G7">
        <f>'P5'!M14</f>
        <v>5.5</v>
      </c>
      <c r="H7">
        <f>'P6'!M14</f>
        <v>5.5</v>
      </c>
      <c r="I7">
        <f>'P7'!M14</f>
        <v>5.5</v>
      </c>
      <c r="J7">
        <f>'P8'!M14</f>
        <v>6</v>
      </c>
      <c r="K7">
        <f>'P9'!M14</f>
        <v>6.5</v>
      </c>
      <c r="L7">
        <f>'P10'!M14</f>
        <v>6</v>
      </c>
      <c r="M7">
        <f t="shared" si="0"/>
        <v>5.85</v>
      </c>
      <c r="N7">
        <f t="shared" si="1"/>
        <v>0.41163630117428229</v>
      </c>
    </row>
    <row r="8" spans="1:14" x14ac:dyDescent="0.2">
      <c r="A8" s="30"/>
      <c r="B8" s="3">
        <v>20</v>
      </c>
      <c r="C8">
        <f>'P1'!M16</f>
        <v>6</v>
      </c>
      <c r="D8">
        <v>6</v>
      </c>
      <c r="E8">
        <f>'P3'!M16</f>
        <v>6.5</v>
      </c>
      <c r="F8">
        <f>'P4'!M16</f>
        <v>5.5</v>
      </c>
      <c r="G8">
        <f>'P5'!M16</f>
        <v>5</v>
      </c>
      <c r="H8">
        <f>'P6'!M16</f>
        <v>6</v>
      </c>
      <c r="I8">
        <f>'P7'!M16</f>
        <v>5.5</v>
      </c>
      <c r="J8">
        <f>'P8'!M16</f>
        <v>6.5</v>
      </c>
      <c r="K8">
        <f>'P9'!M16</f>
        <v>6.5</v>
      </c>
      <c r="L8">
        <f>'P10'!M16</f>
        <v>6</v>
      </c>
      <c r="M8">
        <f t="shared" si="0"/>
        <v>5.95</v>
      </c>
      <c r="N8">
        <f t="shared" si="1"/>
        <v>0.49721446300587657</v>
      </c>
    </row>
    <row r="9" spans="1:14" x14ac:dyDescent="0.2">
      <c r="A9" s="30"/>
      <c r="B9" s="3">
        <v>30</v>
      </c>
      <c r="C9">
        <f>'P1'!M18</f>
        <v>6.5</v>
      </c>
      <c r="D9">
        <v>6</v>
      </c>
      <c r="E9">
        <f>'P3'!M18</f>
        <v>6.5</v>
      </c>
      <c r="F9">
        <f>'P4'!M18</f>
        <v>5.5</v>
      </c>
      <c r="G9">
        <f>'P5'!M18</f>
        <v>5.5</v>
      </c>
      <c r="H9">
        <f>'P6'!M18</f>
        <v>6</v>
      </c>
      <c r="I9">
        <f>'P7'!M18</f>
        <v>6</v>
      </c>
      <c r="J9">
        <f>'P8'!M18</f>
        <v>6.5</v>
      </c>
      <c r="K9">
        <f>'P9'!M18</f>
        <v>6.5</v>
      </c>
      <c r="L9">
        <f>'P10'!M18</f>
        <v>6</v>
      </c>
      <c r="M9">
        <f>AVERAGE(C9:L9)</f>
        <v>6.1</v>
      </c>
      <c r="N9">
        <f t="shared" si="1"/>
        <v>0.39440531887330782</v>
      </c>
    </row>
    <row r="10" spans="1:14" x14ac:dyDescent="0.2">
      <c r="A10" s="14"/>
    </row>
    <row r="11" spans="1:14" ht="16" x14ac:dyDescent="0.2">
      <c r="A11" s="14" t="s">
        <v>39</v>
      </c>
      <c r="B11" s="4" t="s">
        <v>18</v>
      </c>
      <c r="C11" s="12" t="s">
        <v>53</v>
      </c>
      <c r="D11" s="12" t="s">
        <v>62</v>
      </c>
      <c r="E11" s="12" t="s">
        <v>55</v>
      </c>
      <c r="F11" s="12" t="s">
        <v>56</v>
      </c>
      <c r="G11" s="12" t="s">
        <v>57</v>
      </c>
      <c r="H11" s="12" t="s">
        <v>58</v>
      </c>
      <c r="I11" s="12" t="s">
        <v>59</v>
      </c>
      <c r="J11" s="12" t="s">
        <v>60</v>
      </c>
      <c r="K11" s="12" t="s">
        <v>61</v>
      </c>
      <c r="L11" s="12" t="s">
        <v>62</v>
      </c>
      <c r="M11" s="13" t="s">
        <v>63</v>
      </c>
      <c r="N11" s="13" t="s">
        <v>68</v>
      </c>
    </row>
    <row r="12" spans="1:14" ht="16" x14ac:dyDescent="0.2">
      <c r="A12" t="s">
        <v>31</v>
      </c>
      <c r="B12" s="4">
        <v>0</v>
      </c>
      <c r="C12">
        <f>'P1'!M26</f>
        <v>4</v>
      </c>
      <c r="D12">
        <v>4</v>
      </c>
      <c r="E12">
        <f>'P3'!M26</f>
        <v>4.5</v>
      </c>
      <c r="F12">
        <f>'P4'!M26</f>
        <v>4</v>
      </c>
      <c r="G12">
        <f>'P5'!M26</f>
        <v>4</v>
      </c>
      <c r="H12">
        <f>'P6'!M26</f>
        <v>4</v>
      </c>
      <c r="I12">
        <f>'P7'!M26</f>
        <v>4</v>
      </c>
      <c r="J12">
        <f>'P8'!M26</f>
        <v>4</v>
      </c>
      <c r="K12">
        <f>'P9'!M26</f>
        <v>3</v>
      </c>
      <c r="L12">
        <f>'P10'!M26</f>
        <v>4</v>
      </c>
      <c r="M12">
        <f t="shared" ref="M12:M19" si="2">AVERAGE(C12:L12)</f>
        <v>3.95</v>
      </c>
      <c r="N12">
        <f>STDEV(C12:L12)</f>
        <v>0.36893239368631092</v>
      </c>
    </row>
    <row r="13" spans="1:14" x14ac:dyDescent="0.2">
      <c r="A13" s="30" t="s">
        <v>32</v>
      </c>
      <c r="B13" s="3">
        <v>10</v>
      </c>
      <c r="C13">
        <f>'P1'!M28</f>
        <v>4</v>
      </c>
      <c r="D13">
        <v>5</v>
      </c>
      <c r="E13">
        <f>'P3'!M28</f>
        <v>5</v>
      </c>
      <c r="F13">
        <f>'P4'!M28</f>
        <v>4</v>
      </c>
      <c r="G13">
        <f>'P5'!M28</f>
        <v>4.5</v>
      </c>
      <c r="H13">
        <f>'P6'!M28</f>
        <v>4</v>
      </c>
      <c r="I13">
        <f>'P7'!M28</f>
        <v>4</v>
      </c>
      <c r="J13">
        <f>'P8'!M28</f>
        <v>5</v>
      </c>
      <c r="K13">
        <f>'P9'!M28</f>
        <v>4</v>
      </c>
      <c r="L13">
        <f>'P10'!M28</f>
        <v>5</v>
      </c>
      <c r="M13">
        <f t="shared" si="2"/>
        <v>4.45</v>
      </c>
      <c r="N13">
        <f>STDEV(C13:L13)</f>
        <v>0.49721446300587596</v>
      </c>
    </row>
    <row r="14" spans="1:14" x14ac:dyDescent="0.2">
      <c r="A14" s="30"/>
      <c r="B14" s="3">
        <v>20</v>
      </c>
      <c r="C14">
        <f>'P1'!M30</f>
        <v>4</v>
      </c>
      <c r="D14">
        <v>4</v>
      </c>
      <c r="E14">
        <f>'P3'!M30</f>
        <v>4.5</v>
      </c>
      <c r="F14">
        <f>'P4'!M30</f>
        <v>4</v>
      </c>
      <c r="G14">
        <f>'P5'!M30</f>
        <v>4.5</v>
      </c>
      <c r="H14">
        <f>'P6'!M30</f>
        <v>4</v>
      </c>
      <c r="I14">
        <f>'P7'!M30</f>
        <v>4</v>
      </c>
      <c r="J14">
        <f>'P8'!M30</f>
        <v>5</v>
      </c>
      <c r="K14">
        <f>'P9'!M30</f>
        <v>5</v>
      </c>
      <c r="L14">
        <f>'P10'!M30</f>
        <v>4</v>
      </c>
      <c r="M14">
        <f t="shared" si="2"/>
        <v>4.3</v>
      </c>
      <c r="N14">
        <f t="shared" ref="N14:N19" si="3">STDEV(C14:L14)</f>
        <v>0.4216370213557839</v>
      </c>
    </row>
    <row r="15" spans="1:14" x14ac:dyDescent="0.2">
      <c r="A15" s="30"/>
      <c r="B15" s="3">
        <v>30</v>
      </c>
      <c r="C15">
        <f>'P1'!M32</f>
        <v>4</v>
      </c>
      <c r="D15">
        <v>5</v>
      </c>
      <c r="E15">
        <f>'P3'!M32</f>
        <v>5</v>
      </c>
      <c r="F15">
        <f>'P4'!M32</f>
        <v>4</v>
      </c>
      <c r="G15">
        <f>'P5'!M32</f>
        <v>4.5</v>
      </c>
      <c r="H15">
        <f>'P6'!M32</f>
        <v>4</v>
      </c>
      <c r="I15">
        <f>'P7'!M32</f>
        <v>4.5</v>
      </c>
      <c r="J15">
        <f>'P8'!M32</f>
        <v>5</v>
      </c>
      <c r="K15">
        <f>'P9'!M32</f>
        <v>5.5</v>
      </c>
      <c r="L15">
        <f>'P10'!M32</f>
        <v>5</v>
      </c>
      <c r="M15">
        <f t="shared" si="2"/>
        <v>4.6500000000000004</v>
      </c>
      <c r="N15">
        <f t="shared" si="3"/>
        <v>0.52967495273569065</v>
      </c>
    </row>
    <row r="16" spans="1:14" x14ac:dyDescent="0.2">
      <c r="A16" s="6"/>
      <c r="B16" s="3" t="s">
        <v>65</v>
      </c>
      <c r="C16">
        <f>'P1'!M33</f>
        <v>4</v>
      </c>
      <c r="D16">
        <v>5</v>
      </c>
      <c r="E16">
        <f>'P3'!M33</f>
        <v>5</v>
      </c>
      <c r="F16">
        <f>'P4'!M33</f>
        <v>4</v>
      </c>
      <c r="G16">
        <f>'P5'!M33</f>
        <v>5</v>
      </c>
      <c r="H16">
        <f>'P6'!M33</f>
        <v>4</v>
      </c>
      <c r="I16">
        <f>'P7'!M33</f>
        <v>4.5</v>
      </c>
      <c r="J16">
        <f>'P8'!M33</f>
        <v>5</v>
      </c>
      <c r="K16">
        <f>'P9'!M33</f>
        <v>5.5</v>
      </c>
      <c r="L16">
        <f>'P10'!M33</f>
        <v>5</v>
      </c>
      <c r="M16">
        <f>AVERAGE(C16:L16)</f>
        <v>4.7</v>
      </c>
      <c r="N16">
        <f t="shared" si="3"/>
        <v>0.53748384988656939</v>
      </c>
    </row>
    <row r="17" spans="1:14" x14ac:dyDescent="0.2">
      <c r="A17" s="30" t="s">
        <v>69</v>
      </c>
      <c r="B17" s="3">
        <v>10</v>
      </c>
      <c r="C17">
        <f>'P1'!M35</f>
        <v>5</v>
      </c>
      <c r="D17">
        <v>5.5</v>
      </c>
      <c r="E17">
        <f>'P3'!M35</f>
        <v>6</v>
      </c>
      <c r="F17">
        <f>'P4'!M35</f>
        <v>5</v>
      </c>
      <c r="G17">
        <f>'P5'!M35</f>
        <v>5</v>
      </c>
      <c r="H17">
        <f>'P6'!M35</f>
        <v>5</v>
      </c>
      <c r="I17">
        <f>'P7'!M35</f>
        <v>5.5</v>
      </c>
      <c r="J17">
        <f>'P8'!M35</f>
        <v>6</v>
      </c>
      <c r="K17">
        <f>'P9'!M35</f>
        <v>6.5</v>
      </c>
      <c r="L17">
        <f>'P10'!M35</f>
        <v>5.5</v>
      </c>
      <c r="M17">
        <f t="shared" si="2"/>
        <v>5.5</v>
      </c>
      <c r="N17">
        <f t="shared" si="3"/>
        <v>0.52704627669472992</v>
      </c>
    </row>
    <row r="18" spans="1:14" x14ac:dyDescent="0.2">
      <c r="A18" s="30"/>
      <c r="B18" s="3">
        <v>20</v>
      </c>
      <c r="C18">
        <f>'P1'!M37</f>
        <v>6</v>
      </c>
      <c r="D18">
        <v>6</v>
      </c>
      <c r="E18">
        <f>'P3'!M37</f>
        <v>6</v>
      </c>
      <c r="F18">
        <f>'P4'!M37</f>
        <v>5</v>
      </c>
      <c r="G18">
        <f>'P5'!M37</f>
        <v>5.5</v>
      </c>
      <c r="H18">
        <f>'P6'!M37</f>
        <v>5</v>
      </c>
      <c r="I18">
        <f>'P7'!M37</f>
        <v>5</v>
      </c>
      <c r="J18">
        <f>'P8'!M37</f>
        <v>6</v>
      </c>
      <c r="K18">
        <f>'P9'!M37</f>
        <v>6.5</v>
      </c>
      <c r="L18">
        <f>'P10'!M37</f>
        <v>6</v>
      </c>
      <c r="M18">
        <f t="shared" si="2"/>
        <v>5.7</v>
      </c>
      <c r="N18">
        <f t="shared" si="3"/>
        <v>0.53748384988656994</v>
      </c>
    </row>
    <row r="19" spans="1:14" x14ac:dyDescent="0.2">
      <c r="A19" s="30"/>
      <c r="B19" s="3">
        <v>30</v>
      </c>
      <c r="C19">
        <f>'P1'!M39</f>
        <v>6.5</v>
      </c>
      <c r="D19">
        <v>6</v>
      </c>
      <c r="E19">
        <f>'P3'!M39</f>
        <v>6.5</v>
      </c>
      <c r="F19">
        <f>'P4'!M39</f>
        <v>5.5</v>
      </c>
      <c r="G19">
        <f>'P5'!M39</f>
        <v>5.5</v>
      </c>
      <c r="H19">
        <f>'P6'!M39</f>
        <v>5.5</v>
      </c>
      <c r="I19">
        <f>'P7'!M39</f>
        <v>6</v>
      </c>
      <c r="J19">
        <f>'P8'!M39</f>
        <v>6.5</v>
      </c>
      <c r="K19">
        <f>'P9'!M39</f>
        <v>6</v>
      </c>
      <c r="L19">
        <f>'P10'!M39</f>
        <v>6</v>
      </c>
      <c r="M19">
        <f t="shared" si="2"/>
        <v>6</v>
      </c>
      <c r="N19">
        <f t="shared" si="3"/>
        <v>0.40824829046386302</v>
      </c>
    </row>
    <row r="20" spans="1:14" x14ac:dyDescent="0.2">
      <c r="A20" s="14"/>
    </row>
    <row r="21" spans="1:14" ht="16" x14ac:dyDescent="0.2">
      <c r="A21" s="14" t="s">
        <v>46</v>
      </c>
      <c r="B21" s="4" t="s">
        <v>18</v>
      </c>
      <c r="C21" s="12" t="s">
        <v>53</v>
      </c>
      <c r="D21" s="12" t="s">
        <v>62</v>
      </c>
      <c r="E21" s="12" t="s">
        <v>55</v>
      </c>
      <c r="F21" s="12" t="s">
        <v>56</v>
      </c>
      <c r="G21" s="12" t="s">
        <v>57</v>
      </c>
      <c r="H21" s="12" t="s">
        <v>58</v>
      </c>
      <c r="I21" s="12" t="s">
        <v>59</v>
      </c>
      <c r="J21" s="12" t="s">
        <v>60</v>
      </c>
      <c r="K21" s="12" t="s">
        <v>61</v>
      </c>
      <c r="L21" s="12" t="s">
        <v>62</v>
      </c>
      <c r="M21" s="13" t="s">
        <v>63</v>
      </c>
      <c r="N21" s="13" t="s">
        <v>68</v>
      </c>
    </row>
    <row r="22" spans="1:14" ht="16" x14ac:dyDescent="0.2">
      <c r="A22" t="s">
        <v>31</v>
      </c>
      <c r="B22" s="4">
        <v>0</v>
      </c>
      <c r="C22">
        <f>'P1'!M47</f>
        <v>4</v>
      </c>
      <c r="D22">
        <v>4</v>
      </c>
      <c r="E22">
        <f>'P3'!M47</f>
        <v>4.5</v>
      </c>
      <c r="F22">
        <f>'P4'!M47</f>
        <v>4</v>
      </c>
      <c r="G22">
        <f>'P5'!M47</f>
        <v>4</v>
      </c>
      <c r="H22">
        <f>'P6'!M47</f>
        <v>4</v>
      </c>
      <c r="I22">
        <f>'P7'!M47</f>
        <v>4</v>
      </c>
      <c r="J22">
        <f>'P8'!M47</f>
        <v>4</v>
      </c>
      <c r="K22">
        <f>'P9'!M47</f>
        <v>4</v>
      </c>
      <c r="L22">
        <f>'P10'!M47</f>
        <v>4</v>
      </c>
      <c r="M22">
        <f t="shared" ref="M22:M29" si="4">AVERAGE(C22:L22)</f>
        <v>4.05</v>
      </c>
      <c r="N22">
        <f>STDEV(C22:L22)</f>
        <v>0.15811388300841894</v>
      </c>
    </row>
    <row r="23" spans="1:14" x14ac:dyDescent="0.2">
      <c r="A23" s="30" t="s">
        <v>32</v>
      </c>
      <c r="B23" s="3">
        <v>10</v>
      </c>
      <c r="C23">
        <f>'P1'!M49</f>
        <v>4</v>
      </c>
      <c r="D23">
        <v>5.5</v>
      </c>
      <c r="E23">
        <f>'P3'!M49</f>
        <v>5</v>
      </c>
      <c r="F23">
        <f>'P4'!M49</f>
        <v>4</v>
      </c>
      <c r="G23">
        <f>'P5'!M49</f>
        <v>5</v>
      </c>
      <c r="H23">
        <f>'P6'!M49</f>
        <v>4</v>
      </c>
      <c r="I23">
        <f>'P7'!M49</f>
        <v>5</v>
      </c>
      <c r="J23">
        <f>'P8'!M49</f>
        <v>5</v>
      </c>
      <c r="K23">
        <f>'P9'!M49</f>
        <v>5.5</v>
      </c>
      <c r="L23">
        <f>'P10'!M49</f>
        <v>5.5</v>
      </c>
      <c r="M23">
        <f t="shared" si="4"/>
        <v>4.8499999999999996</v>
      </c>
      <c r="N23">
        <f>STDEV(C23:L23)</f>
        <v>0.62583277851728669</v>
      </c>
    </row>
    <row r="24" spans="1:14" x14ac:dyDescent="0.2">
      <c r="A24" s="30"/>
      <c r="B24" s="3">
        <v>20</v>
      </c>
      <c r="C24">
        <f>'P1'!M51</f>
        <v>4.5</v>
      </c>
      <c r="D24">
        <v>5.5</v>
      </c>
      <c r="E24">
        <f>'P3'!M51</f>
        <v>4.5</v>
      </c>
      <c r="F24">
        <f>'P4'!M51</f>
        <v>4</v>
      </c>
      <c r="G24">
        <f>'P5'!M51</f>
        <v>5</v>
      </c>
      <c r="H24">
        <f>'P6'!M51</f>
        <v>5</v>
      </c>
      <c r="I24">
        <f>'P7'!M51</f>
        <v>5.5</v>
      </c>
      <c r="J24">
        <f>'P8'!M51</f>
        <v>5.5</v>
      </c>
      <c r="K24">
        <f>'P9'!M51</f>
        <v>6</v>
      </c>
      <c r="L24">
        <f>'P10'!M51</f>
        <v>5.5</v>
      </c>
      <c r="M24">
        <f t="shared" si="4"/>
        <v>5.0999999999999996</v>
      </c>
      <c r="N24">
        <f t="shared" ref="N24:N29" si="5">STDEV(C24:L24)</f>
        <v>0.61463629715285706</v>
      </c>
    </row>
    <row r="25" spans="1:14" x14ac:dyDescent="0.2">
      <c r="A25" s="30"/>
      <c r="B25" s="3">
        <v>30</v>
      </c>
      <c r="C25">
        <f>'P1'!M53</f>
        <v>5</v>
      </c>
      <c r="D25">
        <v>5.5</v>
      </c>
      <c r="E25">
        <f>'P3'!M53</f>
        <v>5</v>
      </c>
      <c r="F25">
        <f>'P4'!M53</f>
        <v>4</v>
      </c>
      <c r="G25">
        <f>'P5'!M53</f>
        <v>5</v>
      </c>
      <c r="H25">
        <f>'P6'!M53</f>
        <v>5</v>
      </c>
      <c r="I25">
        <f>'P7'!M53</f>
        <v>5.5</v>
      </c>
      <c r="J25">
        <f>'P8'!M53</f>
        <v>5.5</v>
      </c>
      <c r="K25">
        <f>'P9'!M53</f>
        <v>6</v>
      </c>
      <c r="L25">
        <f>'P10'!M53</f>
        <v>5.5</v>
      </c>
      <c r="M25">
        <f t="shared" si="4"/>
        <v>5.2</v>
      </c>
      <c r="N25">
        <f t="shared" si="5"/>
        <v>0.53748384988656994</v>
      </c>
    </row>
    <row r="26" spans="1:14" x14ac:dyDescent="0.2">
      <c r="A26" t="s">
        <v>33</v>
      </c>
      <c r="B26" s="3" t="s">
        <v>65</v>
      </c>
      <c r="C26">
        <f>'P1'!M54</f>
        <v>5</v>
      </c>
      <c r="D26">
        <v>5.5</v>
      </c>
      <c r="E26">
        <f>'P3'!M54</f>
        <v>5</v>
      </c>
      <c r="F26">
        <f>'P4'!M54</f>
        <v>4.5</v>
      </c>
      <c r="G26">
        <f>'P5'!M54</f>
        <v>5</v>
      </c>
      <c r="H26">
        <f>'P6'!M54</f>
        <v>5</v>
      </c>
      <c r="I26">
        <f>'P7'!M54</f>
        <v>5.5</v>
      </c>
      <c r="J26">
        <f>'P8'!M54</f>
        <v>6</v>
      </c>
      <c r="K26">
        <f>'P9'!M54</f>
        <v>6</v>
      </c>
      <c r="L26">
        <f>'P10'!M54</f>
        <v>5.5</v>
      </c>
      <c r="M26">
        <f t="shared" si="4"/>
        <v>5.3</v>
      </c>
      <c r="N26">
        <f t="shared" si="5"/>
        <v>0.48304589153964794</v>
      </c>
    </row>
    <row r="27" spans="1:14" x14ac:dyDescent="0.2">
      <c r="A27" s="30" t="s">
        <v>69</v>
      </c>
      <c r="B27" s="3">
        <v>10</v>
      </c>
      <c r="C27">
        <f>'P1'!M56</f>
        <v>6</v>
      </c>
      <c r="D27">
        <v>6</v>
      </c>
      <c r="E27">
        <f>'P3'!M56</f>
        <v>6</v>
      </c>
      <c r="F27">
        <f>'P4'!M56</f>
        <v>5</v>
      </c>
      <c r="G27">
        <f>'P5'!M56</f>
        <v>5.5</v>
      </c>
      <c r="H27">
        <f>'P6'!M56</f>
        <v>5</v>
      </c>
      <c r="I27">
        <f>'P7'!M56</f>
        <v>6</v>
      </c>
      <c r="J27">
        <f>'P8'!M56</f>
        <v>7</v>
      </c>
      <c r="K27">
        <f>'P9'!M56</f>
        <v>6.5</v>
      </c>
      <c r="L27">
        <f>'P10'!M56</f>
        <v>6</v>
      </c>
      <c r="M27">
        <f t="shared" si="4"/>
        <v>5.9</v>
      </c>
      <c r="N27">
        <f t="shared" si="5"/>
        <v>0.61463629715285917</v>
      </c>
    </row>
    <row r="28" spans="1:14" x14ac:dyDescent="0.2">
      <c r="A28" s="30"/>
      <c r="B28" s="3">
        <v>20</v>
      </c>
      <c r="C28">
        <f>'P1'!M58</f>
        <v>6.5</v>
      </c>
      <c r="D28">
        <v>6</v>
      </c>
      <c r="E28">
        <f>'P3'!M58</f>
        <v>6.5</v>
      </c>
      <c r="F28">
        <f>'P4'!M58</f>
        <v>5</v>
      </c>
      <c r="G28">
        <f>'P5'!M58</f>
        <v>5.5</v>
      </c>
      <c r="H28">
        <f>'P6'!M58</f>
        <v>6</v>
      </c>
      <c r="I28">
        <f>'P7'!M58</f>
        <v>6</v>
      </c>
      <c r="J28">
        <f>'P8'!M58</f>
        <v>7</v>
      </c>
      <c r="K28">
        <f>'P9'!M58</f>
        <v>6.5</v>
      </c>
      <c r="L28">
        <f>'P10'!M58</f>
        <v>6</v>
      </c>
      <c r="M28">
        <f t="shared" si="4"/>
        <v>6.1</v>
      </c>
      <c r="N28">
        <f t="shared" si="5"/>
        <v>0.56764621219754663</v>
      </c>
    </row>
    <row r="29" spans="1:14" x14ac:dyDescent="0.2">
      <c r="A29" s="30"/>
      <c r="B29" s="3">
        <v>30</v>
      </c>
      <c r="C29">
        <f>'P1'!M60</f>
        <v>7</v>
      </c>
      <c r="D29">
        <v>6</v>
      </c>
      <c r="E29">
        <f>'P3'!M60</f>
        <v>6.5</v>
      </c>
      <c r="F29">
        <f>'P4'!M60</f>
        <v>5.5</v>
      </c>
      <c r="G29">
        <f>'P5'!M60</f>
        <v>6</v>
      </c>
      <c r="H29">
        <f>'P6'!M60</f>
        <v>7</v>
      </c>
      <c r="I29">
        <f>'P7'!M60</f>
        <v>5.5</v>
      </c>
      <c r="J29">
        <f>'P8'!M60</f>
        <v>7</v>
      </c>
      <c r="K29">
        <f>'P9'!M60</f>
        <v>7</v>
      </c>
      <c r="L29">
        <f>'P10'!M60</f>
        <v>6</v>
      </c>
      <c r="M29">
        <f t="shared" si="4"/>
        <v>6.35</v>
      </c>
      <c r="N29">
        <f t="shared" si="5"/>
        <v>0.62583277851728625</v>
      </c>
    </row>
    <row r="30" spans="1:14" x14ac:dyDescent="0.2">
      <c r="A30" s="14"/>
    </row>
    <row r="31" spans="1:14" x14ac:dyDescent="0.2">
      <c r="A31" s="14"/>
    </row>
    <row r="32" spans="1:14" x14ac:dyDescent="0.2">
      <c r="A32" s="14"/>
    </row>
    <row r="35" spans="1:1" x14ac:dyDescent="0.2">
      <c r="A35" s="14"/>
    </row>
    <row r="36" spans="1:1" x14ac:dyDescent="0.2">
      <c r="A36" s="14"/>
    </row>
    <row r="37" spans="1:1" x14ac:dyDescent="0.2">
      <c r="A37" s="14"/>
    </row>
    <row r="38" spans="1:1" x14ac:dyDescent="0.2">
      <c r="A38" s="14"/>
    </row>
    <row r="39" spans="1:1" x14ac:dyDescent="0.2">
      <c r="A39" s="14"/>
    </row>
    <row r="40" spans="1:1" x14ac:dyDescent="0.2">
      <c r="A40" s="14"/>
    </row>
    <row r="42" spans="1:1" x14ac:dyDescent="0.2">
      <c r="A42" s="14"/>
    </row>
    <row r="43" spans="1:1" x14ac:dyDescent="0.2">
      <c r="A43" s="14"/>
    </row>
    <row r="44" spans="1:1" x14ac:dyDescent="0.2">
      <c r="A44" s="14"/>
    </row>
    <row r="45" spans="1:1" x14ac:dyDescent="0.2">
      <c r="A45" s="14"/>
    </row>
    <row r="46" spans="1:1" x14ac:dyDescent="0.2">
      <c r="A46" s="14"/>
    </row>
    <row r="47" spans="1:1" x14ac:dyDescent="0.2">
      <c r="A47" s="14"/>
    </row>
  </sheetData>
  <mergeCells count="6">
    <mergeCell ref="A27:A29"/>
    <mergeCell ref="A3:A5"/>
    <mergeCell ref="A7:A9"/>
    <mergeCell ref="A13:A15"/>
    <mergeCell ref="A17:A19"/>
    <mergeCell ref="A23:A25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47"/>
  <sheetViews>
    <sheetView topLeftCell="B1" workbookViewId="0">
      <selection activeCell="N23" sqref="N23"/>
    </sheetView>
  </sheetViews>
  <sheetFormatPr baseColWidth="10" defaultColWidth="8.83203125" defaultRowHeight="15" x14ac:dyDescent="0.2"/>
  <cols>
    <col min="1" max="1" width="24" bestFit="1" customWidth="1"/>
    <col min="2" max="2" width="11.5" bestFit="1" customWidth="1"/>
    <col min="3" max="3" width="12" bestFit="1" customWidth="1"/>
    <col min="14" max="14" width="18" bestFit="1" customWidth="1"/>
  </cols>
  <sheetData>
    <row r="1" spans="1:24" ht="16" x14ac:dyDescent="0.2">
      <c r="A1" t="s">
        <v>52</v>
      </c>
      <c r="B1" s="4" t="s">
        <v>18</v>
      </c>
      <c r="C1" s="12" t="s">
        <v>53</v>
      </c>
      <c r="D1" s="12" t="s">
        <v>54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68</v>
      </c>
      <c r="P1" t="s">
        <v>52</v>
      </c>
      <c r="Q1" t="s">
        <v>31</v>
      </c>
      <c r="R1" t="s">
        <v>32</v>
      </c>
      <c r="U1" t="s">
        <v>33</v>
      </c>
      <c r="V1" t="s">
        <v>69</v>
      </c>
    </row>
    <row r="2" spans="1:24" ht="16" x14ac:dyDescent="0.2">
      <c r="A2" t="s">
        <v>31</v>
      </c>
      <c r="B2" s="4">
        <v>0</v>
      </c>
      <c r="C2">
        <f>'P1'!O5</f>
        <v>0</v>
      </c>
      <c r="D2">
        <f>'P2'!O5</f>
        <v>1</v>
      </c>
      <c r="E2">
        <f>'P3'!O5</f>
        <v>2</v>
      </c>
      <c r="F2">
        <f>'P4'!O5</f>
        <v>1</v>
      </c>
      <c r="G2">
        <f>'P5'!O5</f>
        <v>1</v>
      </c>
      <c r="H2">
        <f>'P6'!O5</f>
        <v>1</v>
      </c>
      <c r="I2">
        <f>'P7'!O5</f>
        <v>1</v>
      </c>
      <c r="J2">
        <f>'P8'!O5</f>
        <v>1</v>
      </c>
      <c r="K2">
        <f>'P9'!O5</f>
        <v>2</v>
      </c>
      <c r="L2">
        <f>'P10'!O5</f>
        <v>1</v>
      </c>
      <c r="M2">
        <f>AVERAGE(D2:L2)</f>
        <v>1.2222222222222223</v>
      </c>
      <c r="N2">
        <f>STDEV(D2:L2)</f>
        <v>0.44095855184409838</v>
      </c>
      <c r="P2" t="s">
        <v>18</v>
      </c>
      <c r="Q2">
        <v>0</v>
      </c>
      <c r="R2">
        <v>10</v>
      </c>
      <c r="S2">
        <v>20</v>
      </c>
      <c r="T2">
        <v>30</v>
      </c>
      <c r="U2" t="s">
        <v>65</v>
      </c>
      <c r="V2">
        <v>10</v>
      </c>
      <c r="W2">
        <v>20</v>
      </c>
      <c r="X2">
        <v>30</v>
      </c>
    </row>
    <row r="3" spans="1:24" x14ac:dyDescent="0.2">
      <c r="A3" s="30" t="s">
        <v>32</v>
      </c>
      <c r="B3" s="3">
        <v>10</v>
      </c>
      <c r="C3">
        <f>'P1'!O7</f>
        <v>1</v>
      </c>
      <c r="D3">
        <f>'P2'!O7</f>
        <v>1</v>
      </c>
      <c r="E3">
        <f>'P3'!O7</f>
        <v>3</v>
      </c>
      <c r="F3">
        <f>'P4'!O7</f>
        <v>1</v>
      </c>
      <c r="G3">
        <f>'P5'!O7</f>
        <v>1</v>
      </c>
      <c r="H3">
        <f>'P6'!O7</f>
        <v>1</v>
      </c>
      <c r="I3">
        <f>'P7'!O7</f>
        <v>1</v>
      </c>
      <c r="J3">
        <f>'P8'!O7</f>
        <v>1</v>
      </c>
      <c r="K3">
        <f>'P9'!O7</f>
        <v>2</v>
      </c>
      <c r="L3">
        <f>'P10'!O7</f>
        <v>1</v>
      </c>
      <c r="M3">
        <f t="shared" ref="M3:M8" si="0">AVERAGE(C3:L3)</f>
        <v>1.3</v>
      </c>
      <c r="N3">
        <f>STDEV(C3:L3)</f>
        <v>0.67494855771055307</v>
      </c>
      <c r="P3" t="s">
        <v>53</v>
      </c>
      <c r="Q3">
        <v>0</v>
      </c>
      <c r="R3">
        <v>1</v>
      </c>
      <c r="S3">
        <v>1</v>
      </c>
      <c r="T3">
        <v>2</v>
      </c>
      <c r="U3">
        <v>2</v>
      </c>
      <c r="V3">
        <v>3</v>
      </c>
      <c r="W3">
        <v>5</v>
      </c>
      <c r="X3">
        <v>6</v>
      </c>
    </row>
    <row r="4" spans="1:24" x14ac:dyDescent="0.2">
      <c r="A4" s="30"/>
      <c r="B4" s="3">
        <v>20</v>
      </c>
      <c r="C4">
        <f>'P1'!O9</f>
        <v>1</v>
      </c>
      <c r="D4">
        <f>'P2'!O9</f>
        <v>1</v>
      </c>
      <c r="E4">
        <f>'P3'!O9</f>
        <v>3</v>
      </c>
      <c r="F4">
        <f>'P4'!O9</f>
        <v>1</v>
      </c>
      <c r="G4">
        <f>'P5'!O9</f>
        <v>2</v>
      </c>
      <c r="H4">
        <f>'P6'!O9</f>
        <v>1</v>
      </c>
      <c r="I4">
        <f>'P7'!O9</f>
        <v>1</v>
      </c>
      <c r="J4">
        <f>'P8'!O9</f>
        <v>1</v>
      </c>
      <c r="K4">
        <f>'P9'!O9</f>
        <v>2</v>
      </c>
      <c r="L4">
        <f>'P10'!O9</f>
        <v>3</v>
      </c>
      <c r="M4">
        <f t="shared" si="0"/>
        <v>1.6</v>
      </c>
      <c r="N4">
        <f t="shared" ref="N4:N9" si="1">STDEV(C4:L4)</f>
        <v>0.8432740427115677</v>
      </c>
      <c r="P4" t="s">
        <v>54</v>
      </c>
      <c r="Q4">
        <v>1</v>
      </c>
      <c r="R4">
        <v>1</v>
      </c>
      <c r="S4">
        <v>1</v>
      </c>
      <c r="T4">
        <v>1</v>
      </c>
      <c r="U4">
        <v>1</v>
      </c>
      <c r="V4">
        <v>2</v>
      </c>
      <c r="W4">
        <v>2</v>
      </c>
      <c r="X4">
        <v>3</v>
      </c>
    </row>
    <row r="5" spans="1:24" x14ac:dyDescent="0.2">
      <c r="A5" s="30"/>
      <c r="B5" s="3">
        <v>30</v>
      </c>
      <c r="C5">
        <f>'P1'!O11</f>
        <v>2</v>
      </c>
      <c r="D5">
        <f>'P2'!O11</f>
        <v>1</v>
      </c>
      <c r="E5">
        <f>'P3'!O11</f>
        <v>2</v>
      </c>
      <c r="F5">
        <f>'P4'!O11</f>
        <v>2</v>
      </c>
      <c r="G5">
        <f>'P5'!O11</f>
        <v>2</v>
      </c>
      <c r="H5">
        <f>'P6'!O11</f>
        <v>1</v>
      </c>
      <c r="I5">
        <f>'P7'!O11</f>
        <v>1</v>
      </c>
      <c r="J5">
        <f>'P8'!O11</f>
        <v>1</v>
      </c>
      <c r="K5">
        <f>'P9'!O11</f>
        <v>3</v>
      </c>
      <c r="L5">
        <f>'P10'!O11</f>
        <v>1</v>
      </c>
      <c r="M5">
        <f t="shared" si="0"/>
        <v>1.6</v>
      </c>
      <c r="N5">
        <f t="shared" si="1"/>
        <v>0.69920589878010087</v>
      </c>
      <c r="P5" t="s">
        <v>55</v>
      </c>
      <c r="Q5">
        <v>2</v>
      </c>
      <c r="R5">
        <v>3</v>
      </c>
      <c r="S5">
        <v>3</v>
      </c>
      <c r="T5">
        <v>2</v>
      </c>
      <c r="U5">
        <v>2</v>
      </c>
      <c r="V5">
        <v>2</v>
      </c>
      <c r="W5">
        <v>2</v>
      </c>
      <c r="X5">
        <v>3</v>
      </c>
    </row>
    <row r="6" spans="1:24" x14ac:dyDescent="0.2">
      <c r="A6" s="6" t="s">
        <v>33</v>
      </c>
      <c r="B6" s="3" t="s">
        <v>65</v>
      </c>
      <c r="C6">
        <f>'P1'!O12</f>
        <v>2</v>
      </c>
      <c r="D6">
        <f>'P2'!O12</f>
        <v>1</v>
      </c>
      <c r="E6">
        <f>'P3'!O12</f>
        <v>2</v>
      </c>
      <c r="F6">
        <f>'P4'!O12</f>
        <v>2</v>
      </c>
      <c r="G6">
        <f>'P5'!O12</f>
        <v>2</v>
      </c>
      <c r="H6">
        <f>'P6'!O12</f>
        <v>1</v>
      </c>
      <c r="I6">
        <f>'P7'!O12</f>
        <v>1</v>
      </c>
      <c r="J6">
        <f>'P8'!O12</f>
        <v>2</v>
      </c>
      <c r="K6">
        <f>'P9'!O12</f>
        <v>4</v>
      </c>
      <c r="L6">
        <f>'P10'!O12</f>
        <v>1</v>
      </c>
      <c r="M6">
        <f t="shared" si="0"/>
        <v>1.8</v>
      </c>
      <c r="N6">
        <f t="shared" si="1"/>
        <v>0.91893658347268148</v>
      </c>
      <c r="P6" t="s">
        <v>56</v>
      </c>
      <c r="Q6">
        <v>1</v>
      </c>
      <c r="R6">
        <v>1</v>
      </c>
      <c r="S6">
        <v>1</v>
      </c>
      <c r="T6">
        <v>2</v>
      </c>
      <c r="U6">
        <v>2</v>
      </c>
      <c r="V6">
        <v>2</v>
      </c>
      <c r="W6">
        <v>3</v>
      </c>
      <c r="X6">
        <v>3</v>
      </c>
    </row>
    <row r="7" spans="1:24" x14ac:dyDescent="0.2">
      <c r="A7" s="30" t="s">
        <v>69</v>
      </c>
      <c r="B7" s="3">
        <v>10</v>
      </c>
      <c r="C7">
        <f>'P1'!O14</f>
        <v>3</v>
      </c>
      <c r="D7">
        <f>'P2'!O14</f>
        <v>2</v>
      </c>
      <c r="E7">
        <f>'P3'!O14</f>
        <v>2</v>
      </c>
      <c r="F7">
        <f>'P4'!O14</f>
        <v>2</v>
      </c>
      <c r="G7">
        <f>'P5'!O14</f>
        <v>4</v>
      </c>
      <c r="H7">
        <f>'P6'!O14</f>
        <v>1</v>
      </c>
      <c r="I7">
        <f>'P7'!O14</f>
        <v>1</v>
      </c>
      <c r="J7">
        <f>'P8'!O14</f>
        <v>2</v>
      </c>
      <c r="K7">
        <f>'P9'!O14</f>
        <v>4</v>
      </c>
      <c r="L7">
        <f>'P10'!O14</f>
        <v>4</v>
      </c>
      <c r="M7">
        <f t="shared" si="0"/>
        <v>2.5</v>
      </c>
      <c r="N7">
        <f t="shared" si="1"/>
        <v>1.1785113019775793</v>
      </c>
      <c r="P7" t="s">
        <v>57</v>
      </c>
      <c r="Q7">
        <v>1</v>
      </c>
      <c r="R7">
        <v>1</v>
      </c>
      <c r="S7">
        <v>2</v>
      </c>
      <c r="T7">
        <v>2</v>
      </c>
      <c r="U7">
        <v>2</v>
      </c>
      <c r="V7">
        <v>4</v>
      </c>
      <c r="W7">
        <v>4</v>
      </c>
      <c r="X7">
        <v>3</v>
      </c>
    </row>
    <row r="8" spans="1:24" x14ac:dyDescent="0.2">
      <c r="A8" s="30"/>
      <c r="B8" s="3">
        <v>20</v>
      </c>
      <c r="C8">
        <f>'P1'!O16</f>
        <v>5</v>
      </c>
      <c r="D8">
        <f>'P2'!O16</f>
        <v>2</v>
      </c>
      <c r="E8">
        <f>'P3'!O16</f>
        <v>2</v>
      </c>
      <c r="F8">
        <f>'P4'!O16</f>
        <v>3</v>
      </c>
      <c r="G8">
        <f>'P5'!O16</f>
        <v>4</v>
      </c>
      <c r="H8">
        <f>'P6'!O16</f>
        <v>1</v>
      </c>
      <c r="I8">
        <f>'P7'!O16</f>
        <v>1</v>
      </c>
      <c r="J8">
        <f>'P8'!O16</f>
        <v>2</v>
      </c>
      <c r="K8">
        <f>'P9'!O16</f>
        <v>4</v>
      </c>
      <c r="L8">
        <f>'P10'!O16</f>
        <v>4</v>
      </c>
      <c r="M8">
        <f t="shared" si="0"/>
        <v>2.8</v>
      </c>
      <c r="N8">
        <f t="shared" si="1"/>
        <v>1.3984117975602017</v>
      </c>
      <c r="P8" t="s">
        <v>58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</row>
    <row r="9" spans="1:24" x14ac:dyDescent="0.2">
      <c r="A9" s="30"/>
      <c r="B9" s="3">
        <v>30</v>
      </c>
      <c r="C9">
        <f>'P1'!O18</f>
        <v>6</v>
      </c>
      <c r="D9">
        <f>'P2'!O18</f>
        <v>3</v>
      </c>
      <c r="E9">
        <f>'P3'!O18</f>
        <v>3</v>
      </c>
      <c r="F9">
        <f>'P4'!O18</f>
        <v>3</v>
      </c>
      <c r="G9">
        <f>'P5'!O18</f>
        <v>3</v>
      </c>
      <c r="H9">
        <f>'P6'!O18</f>
        <v>1</v>
      </c>
      <c r="I9">
        <f>'P7'!O18</f>
        <v>1</v>
      </c>
      <c r="J9">
        <f>'P8'!O18</f>
        <v>2</v>
      </c>
      <c r="K9">
        <f>'P9'!O18</f>
        <v>4</v>
      </c>
      <c r="L9">
        <f>'P10'!O18</f>
        <v>5</v>
      </c>
      <c r="M9">
        <f>AVERAGE(C9:L9)</f>
        <v>3.1</v>
      </c>
      <c r="N9">
        <f t="shared" si="1"/>
        <v>1.5951314818673867</v>
      </c>
      <c r="P9" t="s">
        <v>59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</row>
    <row r="10" spans="1:24" x14ac:dyDescent="0.2">
      <c r="A10" s="14"/>
      <c r="P10" t="s">
        <v>60</v>
      </c>
      <c r="Q10">
        <v>1</v>
      </c>
      <c r="R10">
        <v>1</v>
      </c>
      <c r="S10">
        <v>1</v>
      </c>
      <c r="T10">
        <v>1</v>
      </c>
      <c r="U10">
        <v>2</v>
      </c>
      <c r="V10">
        <v>2</v>
      </c>
      <c r="W10">
        <v>2</v>
      </c>
      <c r="X10">
        <v>2</v>
      </c>
    </row>
    <row r="11" spans="1:24" ht="16" x14ac:dyDescent="0.2">
      <c r="A11" s="14" t="s">
        <v>39</v>
      </c>
      <c r="B11" s="4" t="s">
        <v>18</v>
      </c>
      <c r="C11" s="12" t="s">
        <v>53</v>
      </c>
      <c r="D11" s="12" t="s">
        <v>54</v>
      </c>
      <c r="E11" s="12" t="s">
        <v>55</v>
      </c>
      <c r="F11" s="12" t="s">
        <v>56</v>
      </c>
      <c r="G11" s="12" t="s">
        <v>57</v>
      </c>
      <c r="H11" s="12" t="s">
        <v>58</v>
      </c>
      <c r="I11" s="12" t="s">
        <v>59</v>
      </c>
      <c r="J11" s="12" t="s">
        <v>60</v>
      </c>
      <c r="K11" s="12" t="s">
        <v>61</v>
      </c>
      <c r="L11" s="12" t="s">
        <v>62</v>
      </c>
      <c r="M11" s="13" t="s">
        <v>63</v>
      </c>
      <c r="N11" s="13" t="s">
        <v>68</v>
      </c>
      <c r="P11" t="s">
        <v>61</v>
      </c>
      <c r="Q11">
        <v>2</v>
      </c>
      <c r="R11">
        <v>2</v>
      </c>
      <c r="S11">
        <v>2</v>
      </c>
      <c r="T11">
        <v>3</v>
      </c>
      <c r="U11">
        <v>4</v>
      </c>
      <c r="V11">
        <v>4</v>
      </c>
      <c r="W11">
        <v>4</v>
      </c>
      <c r="X11">
        <v>4</v>
      </c>
    </row>
    <row r="12" spans="1:24" ht="16" x14ac:dyDescent="0.2">
      <c r="A12" s="14" t="s">
        <v>31</v>
      </c>
      <c r="B12" s="4">
        <v>0</v>
      </c>
      <c r="C12">
        <f>'P1'!O26</f>
        <v>1</v>
      </c>
      <c r="D12">
        <f>'P2'!O26</f>
        <v>2</v>
      </c>
      <c r="E12">
        <f>'P3'!O26</f>
        <v>1</v>
      </c>
      <c r="F12">
        <f>'P4'!O26</f>
        <v>1</v>
      </c>
      <c r="G12">
        <f>'P5'!O26</f>
        <v>1</v>
      </c>
      <c r="H12">
        <f>'P6'!O26</f>
        <v>1</v>
      </c>
      <c r="I12">
        <f>'P7'!O26</f>
        <v>1</v>
      </c>
      <c r="J12">
        <f>'P8'!O26</f>
        <v>1</v>
      </c>
      <c r="K12">
        <f>'P9'!O26</f>
        <v>1</v>
      </c>
      <c r="L12">
        <f>'P10'!O26</f>
        <v>1</v>
      </c>
      <c r="M12">
        <f>AVERAGE(D12:L12)</f>
        <v>1.1111111111111112</v>
      </c>
      <c r="N12">
        <f>STDEV(D12:L12)</f>
        <v>0.33333333333333343</v>
      </c>
      <c r="P12" t="s">
        <v>62</v>
      </c>
      <c r="Q12">
        <v>1</v>
      </c>
      <c r="R12">
        <v>1</v>
      </c>
      <c r="S12">
        <v>3</v>
      </c>
      <c r="T12">
        <v>1</v>
      </c>
      <c r="U12">
        <v>1</v>
      </c>
      <c r="V12">
        <v>4</v>
      </c>
      <c r="W12">
        <v>4</v>
      </c>
      <c r="X12">
        <v>5</v>
      </c>
    </row>
    <row r="13" spans="1:24" x14ac:dyDescent="0.2">
      <c r="A13" s="30" t="s">
        <v>32</v>
      </c>
      <c r="B13" s="3">
        <v>10</v>
      </c>
      <c r="C13">
        <f>'P1'!O28</f>
        <v>1</v>
      </c>
      <c r="D13">
        <f>'P2'!O28</f>
        <v>1</v>
      </c>
      <c r="E13">
        <f>'P3'!O28</f>
        <v>1</v>
      </c>
      <c r="F13">
        <f>'P4'!O28</f>
        <v>1</v>
      </c>
      <c r="G13">
        <f>'P5'!O28</f>
        <v>1</v>
      </c>
      <c r="H13">
        <f>'P6'!O28</f>
        <v>1</v>
      </c>
      <c r="I13">
        <f>'P7'!O28</f>
        <v>1</v>
      </c>
      <c r="J13">
        <f>'P8'!O28</f>
        <v>1</v>
      </c>
      <c r="K13">
        <f>'P9'!O28</f>
        <v>1</v>
      </c>
      <c r="L13">
        <f>'P10'!O28</f>
        <v>1</v>
      </c>
      <c r="M13">
        <f t="shared" ref="M13:M19" si="2">AVERAGE(C13:L13)</f>
        <v>1</v>
      </c>
      <c r="N13">
        <f>STDEV(C13:L13)</f>
        <v>0</v>
      </c>
    </row>
    <row r="14" spans="1:24" x14ac:dyDescent="0.2">
      <c r="A14" s="30"/>
      <c r="B14" s="3">
        <v>20</v>
      </c>
      <c r="C14">
        <f>'P1'!O30</f>
        <v>1</v>
      </c>
      <c r="D14">
        <f>'P2'!O30</f>
        <v>1</v>
      </c>
      <c r="E14">
        <f>'P3'!O30</f>
        <v>1</v>
      </c>
      <c r="F14">
        <f>'P4'!O30</f>
        <v>1</v>
      </c>
      <c r="G14">
        <f>'P5'!O30</f>
        <v>1</v>
      </c>
      <c r="H14">
        <f>'P6'!O30</f>
        <v>1</v>
      </c>
      <c r="I14">
        <f>'P7'!O30</f>
        <v>1</v>
      </c>
      <c r="J14">
        <f>'P8'!O30</f>
        <v>1</v>
      </c>
      <c r="K14">
        <f>'P9'!O30</f>
        <v>1</v>
      </c>
      <c r="L14">
        <f>'P10'!O30</f>
        <v>1</v>
      </c>
      <c r="M14">
        <f t="shared" si="2"/>
        <v>1</v>
      </c>
      <c r="N14">
        <f t="shared" ref="N14:N19" si="3">STDEV(C14:L14)</f>
        <v>0</v>
      </c>
      <c r="P14" t="s">
        <v>39</v>
      </c>
      <c r="Q14" t="s">
        <v>31</v>
      </c>
      <c r="R14" t="s">
        <v>32</v>
      </c>
      <c r="U14" t="s">
        <v>33</v>
      </c>
      <c r="V14" t="s">
        <v>69</v>
      </c>
    </row>
    <row r="15" spans="1:24" x14ac:dyDescent="0.2">
      <c r="A15" s="30"/>
      <c r="B15" s="3">
        <v>30</v>
      </c>
      <c r="C15">
        <f>'P1'!O32</f>
        <v>1</v>
      </c>
      <c r="D15">
        <f>'P2'!O32</f>
        <v>1</v>
      </c>
      <c r="E15">
        <f>'P3'!O32</f>
        <v>1</v>
      </c>
      <c r="F15">
        <f>'P4'!O32</f>
        <v>1</v>
      </c>
      <c r="G15">
        <f>'P5'!O32</f>
        <v>1</v>
      </c>
      <c r="H15">
        <f>'P6'!O32</f>
        <v>1</v>
      </c>
      <c r="I15">
        <f>'P7'!O32</f>
        <v>1</v>
      </c>
      <c r="J15">
        <f>'P8'!O32</f>
        <v>1</v>
      </c>
      <c r="K15">
        <f>'P9'!O32</f>
        <v>1</v>
      </c>
      <c r="L15">
        <f>'P10'!O32</f>
        <v>1</v>
      </c>
      <c r="M15">
        <f t="shared" si="2"/>
        <v>1</v>
      </c>
      <c r="N15">
        <f t="shared" si="3"/>
        <v>0</v>
      </c>
      <c r="P15" t="s">
        <v>18</v>
      </c>
      <c r="Q15">
        <v>0</v>
      </c>
      <c r="R15">
        <v>10</v>
      </c>
      <c r="S15">
        <v>20</v>
      </c>
      <c r="T15">
        <v>30</v>
      </c>
      <c r="U15" t="s">
        <v>65</v>
      </c>
      <c r="V15">
        <v>10</v>
      </c>
      <c r="W15">
        <v>20</v>
      </c>
      <c r="X15">
        <v>30</v>
      </c>
    </row>
    <row r="16" spans="1:24" x14ac:dyDescent="0.2">
      <c r="A16" s="6" t="s">
        <v>33</v>
      </c>
      <c r="B16" s="3" t="s">
        <v>65</v>
      </c>
      <c r="C16">
        <f>'P1'!O33</f>
        <v>1</v>
      </c>
      <c r="D16">
        <f>'P2'!O33</f>
        <v>1</v>
      </c>
      <c r="E16">
        <f>'P3'!O33</f>
        <v>1</v>
      </c>
      <c r="F16">
        <f>'P4'!O33</f>
        <v>1</v>
      </c>
      <c r="G16">
        <f>'P5'!O33</f>
        <v>1</v>
      </c>
      <c r="H16">
        <f>'P6'!O33</f>
        <v>1</v>
      </c>
      <c r="I16">
        <f>'P7'!O33</f>
        <v>1</v>
      </c>
      <c r="J16">
        <f>'P8'!O33</f>
        <v>1</v>
      </c>
      <c r="K16">
        <f>'P9'!O33</f>
        <v>1</v>
      </c>
      <c r="L16">
        <f>'P10'!O33</f>
        <v>1</v>
      </c>
      <c r="M16">
        <f>AVERAGE(C16:L16)</f>
        <v>1</v>
      </c>
      <c r="N16">
        <f t="shared" si="3"/>
        <v>0</v>
      </c>
      <c r="P16" t="s">
        <v>53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</row>
    <row r="17" spans="1:24" x14ac:dyDescent="0.2">
      <c r="A17" s="30" t="s">
        <v>69</v>
      </c>
      <c r="B17" s="3">
        <v>10</v>
      </c>
      <c r="C17">
        <f>'P1'!O35</f>
        <v>1</v>
      </c>
      <c r="D17">
        <f>'P2'!O35</f>
        <v>1</v>
      </c>
      <c r="E17">
        <f>'P3'!O35</f>
        <v>1</v>
      </c>
      <c r="F17">
        <f>'P4'!O35</f>
        <v>1</v>
      </c>
      <c r="G17">
        <f>'P5'!O35</f>
        <v>1</v>
      </c>
      <c r="H17">
        <f>'P6'!O35</f>
        <v>1</v>
      </c>
      <c r="I17">
        <f>'P7'!O35</f>
        <v>1</v>
      </c>
      <c r="J17">
        <f>'P8'!O35</f>
        <v>2</v>
      </c>
      <c r="K17">
        <f>'P9'!O35</f>
        <v>1</v>
      </c>
      <c r="L17">
        <f>'P10'!O35</f>
        <v>1</v>
      </c>
      <c r="M17">
        <f t="shared" si="2"/>
        <v>1.1000000000000001</v>
      </c>
      <c r="N17">
        <f t="shared" si="3"/>
        <v>0.316227766016838</v>
      </c>
      <c r="P17" t="s">
        <v>54</v>
      </c>
      <c r="Q17">
        <v>2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</row>
    <row r="18" spans="1:24" x14ac:dyDescent="0.2">
      <c r="A18" s="30"/>
      <c r="B18" s="3">
        <v>20</v>
      </c>
      <c r="C18">
        <f>'P1'!O37</f>
        <v>1</v>
      </c>
      <c r="D18">
        <f>'P2'!O37</f>
        <v>1</v>
      </c>
      <c r="E18">
        <f>'P3'!O37</f>
        <v>1</v>
      </c>
      <c r="F18">
        <f>'P4'!O37</f>
        <v>1</v>
      </c>
      <c r="G18">
        <f>'P5'!O37</f>
        <v>1</v>
      </c>
      <c r="H18">
        <f>'P6'!O37</f>
        <v>1</v>
      </c>
      <c r="I18">
        <f>'P7'!O37</f>
        <v>1</v>
      </c>
      <c r="J18">
        <f>'P8'!O37</f>
        <v>1</v>
      </c>
      <c r="K18">
        <f>'P9'!O37</f>
        <v>1</v>
      </c>
      <c r="L18">
        <f>'P10'!O37</f>
        <v>1</v>
      </c>
      <c r="M18">
        <f t="shared" si="2"/>
        <v>1</v>
      </c>
      <c r="N18">
        <f t="shared" si="3"/>
        <v>0</v>
      </c>
      <c r="P18" t="s">
        <v>55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</row>
    <row r="19" spans="1:24" x14ac:dyDescent="0.2">
      <c r="A19" s="30"/>
      <c r="B19" s="3">
        <v>30</v>
      </c>
      <c r="C19">
        <f>'P1'!O39</f>
        <v>1</v>
      </c>
      <c r="D19">
        <f>'P2'!O39</f>
        <v>1</v>
      </c>
      <c r="E19">
        <f>'P3'!O39</f>
        <v>1</v>
      </c>
      <c r="F19">
        <f>'P4'!O39</f>
        <v>1</v>
      </c>
      <c r="G19">
        <f>'P5'!O39</f>
        <v>1</v>
      </c>
      <c r="H19">
        <f>'P6'!O39</f>
        <v>1</v>
      </c>
      <c r="I19">
        <f>'P7'!O39</f>
        <v>1</v>
      </c>
      <c r="J19">
        <f>'P8'!O39</f>
        <v>1</v>
      </c>
      <c r="K19">
        <f>'P9'!O39</f>
        <v>1</v>
      </c>
      <c r="L19">
        <f>'P10'!O39</f>
        <v>1</v>
      </c>
      <c r="M19">
        <f t="shared" si="2"/>
        <v>1</v>
      </c>
      <c r="N19">
        <f t="shared" si="3"/>
        <v>0</v>
      </c>
      <c r="P19" t="s">
        <v>56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</row>
    <row r="20" spans="1:24" x14ac:dyDescent="0.2">
      <c r="A20" s="14"/>
      <c r="P20" t="s">
        <v>57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</row>
    <row r="21" spans="1:24" ht="16" x14ac:dyDescent="0.2">
      <c r="A21" s="14" t="s">
        <v>46</v>
      </c>
      <c r="B21" s="4" t="s">
        <v>18</v>
      </c>
      <c r="C21" s="12" t="s">
        <v>53</v>
      </c>
      <c r="D21" s="12" t="s">
        <v>54</v>
      </c>
      <c r="E21" s="12" t="s">
        <v>55</v>
      </c>
      <c r="F21" s="12" t="s">
        <v>56</v>
      </c>
      <c r="G21" s="12" t="s">
        <v>57</v>
      </c>
      <c r="H21" s="12" t="s">
        <v>58</v>
      </c>
      <c r="I21" s="12" t="s">
        <v>59</v>
      </c>
      <c r="J21" s="12" t="s">
        <v>60</v>
      </c>
      <c r="K21" s="12" t="s">
        <v>61</v>
      </c>
      <c r="L21" s="12" t="s">
        <v>62</v>
      </c>
      <c r="M21" s="13" t="s">
        <v>63</v>
      </c>
      <c r="N21" s="13" t="s">
        <v>68</v>
      </c>
      <c r="P21" t="s">
        <v>58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</row>
    <row r="22" spans="1:24" ht="16" x14ac:dyDescent="0.2">
      <c r="A22" s="14" t="s">
        <v>31</v>
      </c>
      <c r="B22" s="4">
        <v>0</v>
      </c>
      <c r="C22">
        <f>'P1'!O47</f>
        <v>1</v>
      </c>
      <c r="D22">
        <f>'P2'!O47</f>
        <v>1</v>
      </c>
      <c r="E22">
        <f>'P3'!O47</f>
        <v>2</v>
      </c>
      <c r="F22">
        <f>'P4'!O47</f>
        <v>1</v>
      </c>
      <c r="G22">
        <f>'P5'!O47</f>
        <v>1</v>
      </c>
      <c r="H22">
        <f>'P6'!O47</f>
        <v>1</v>
      </c>
      <c r="I22">
        <f>'P7'!O47</f>
        <v>2</v>
      </c>
      <c r="J22">
        <f>'P8'!O47</f>
        <v>1</v>
      </c>
      <c r="K22">
        <f>'P9'!O47</f>
        <v>1</v>
      </c>
      <c r="L22">
        <f>'P10'!O47</f>
        <v>1</v>
      </c>
      <c r="M22">
        <f>AVERAGE(D22:L22)</f>
        <v>1.2222222222222223</v>
      </c>
      <c r="N22">
        <f>STDEV(D22:L22)</f>
        <v>0.44095855184409838</v>
      </c>
      <c r="P22" t="s">
        <v>59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</row>
    <row r="23" spans="1:24" x14ac:dyDescent="0.2">
      <c r="A23" s="30" t="s">
        <v>32</v>
      </c>
      <c r="B23" s="3">
        <v>10</v>
      </c>
      <c r="C23">
        <f>'P1'!O49</f>
        <v>1</v>
      </c>
      <c r="D23">
        <f>'P2'!O49</f>
        <v>1</v>
      </c>
      <c r="E23">
        <f>'P3'!O49</f>
        <v>2</v>
      </c>
      <c r="F23">
        <f>'P4'!O49</f>
        <v>1</v>
      </c>
      <c r="G23">
        <f>'P5'!O49</f>
        <v>2</v>
      </c>
      <c r="H23">
        <f>'P6'!O49</f>
        <v>1</v>
      </c>
      <c r="I23">
        <f>'P7'!O49</f>
        <v>1</v>
      </c>
      <c r="J23">
        <f>'P8'!O49</f>
        <v>1</v>
      </c>
      <c r="K23">
        <f>'P9'!O49</f>
        <v>1</v>
      </c>
      <c r="L23">
        <f>'P10'!O49</f>
        <v>1</v>
      </c>
      <c r="M23">
        <f t="shared" ref="M23:M29" si="4">AVERAGE(C23:L23)</f>
        <v>1.2</v>
      </c>
      <c r="N23">
        <f t="shared" ref="N23:N29" si="5">STDEV(C23:L23)</f>
        <v>0.42163702135578385</v>
      </c>
      <c r="P23" t="s">
        <v>60</v>
      </c>
      <c r="Q23">
        <v>1</v>
      </c>
      <c r="R23">
        <v>1</v>
      </c>
      <c r="S23">
        <v>1</v>
      </c>
      <c r="T23">
        <v>1</v>
      </c>
      <c r="U23">
        <v>1</v>
      </c>
      <c r="V23">
        <v>2</v>
      </c>
      <c r="W23">
        <v>1</v>
      </c>
      <c r="X23">
        <v>1</v>
      </c>
    </row>
    <row r="24" spans="1:24" x14ac:dyDescent="0.2">
      <c r="A24" s="30"/>
      <c r="B24" s="3">
        <v>20</v>
      </c>
      <c r="C24">
        <f>'P1'!O51</f>
        <v>2</v>
      </c>
      <c r="D24">
        <f>'P2'!O51</f>
        <v>1</v>
      </c>
      <c r="E24">
        <f>'P3'!O51</f>
        <v>1</v>
      </c>
      <c r="F24">
        <f>'P4'!O51</f>
        <v>1</v>
      </c>
      <c r="G24">
        <f>'P5'!O51</f>
        <v>1</v>
      </c>
      <c r="H24">
        <f>'P6'!O51</f>
        <v>1</v>
      </c>
      <c r="I24">
        <f>'P7'!O51</f>
        <v>1</v>
      </c>
      <c r="J24">
        <f>'P8'!O51</f>
        <v>1</v>
      </c>
      <c r="K24">
        <f>'P9'!O51</f>
        <v>1</v>
      </c>
      <c r="L24">
        <f>'P10'!O51</f>
        <v>1</v>
      </c>
      <c r="M24">
        <f t="shared" si="4"/>
        <v>1.1000000000000001</v>
      </c>
      <c r="N24">
        <f t="shared" si="5"/>
        <v>0.316227766016838</v>
      </c>
      <c r="P24" t="s">
        <v>61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</row>
    <row r="25" spans="1:24" x14ac:dyDescent="0.2">
      <c r="A25" s="30"/>
      <c r="B25" s="3">
        <v>30</v>
      </c>
      <c r="C25">
        <f>'P1'!O53</f>
        <v>2</v>
      </c>
      <c r="D25">
        <f>'P2'!O53</f>
        <v>1</v>
      </c>
      <c r="E25">
        <f>'P3'!O53</f>
        <v>1</v>
      </c>
      <c r="F25">
        <f>'P4'!O53</f>
        <v>1</v>
      </c>
      <c r="G25">
        <f>'P5'!O53</f>
        <v>1</v>
      </c>
      <c r="H25">
        <f>'P6'!O53</f>
        <v>1</v>
      </c>
      <c r="I25">
        <f>'P7'!O53</f>
        <v>1</v>
      </c>
      <c r="J25">
        <f>'P8'!O53</f>
        <v>1</v>
      </c>
      <c r="K25">
        <f>'P9'!O53</f>
        <v>1</v>
      </c>
      <c r="L25">
        <f>'P10'!O53</f>
        <v>1</v>
      </c>
      <c r="M25">
        <f t="shared" si="4"/>
        <v>1.1000000000000001</v>
      </c>
      <c r="N25">
        <f t="shared" si="5"/>
        <v>0.316227766016838</v>
      </c>
      <c r="P25" t="s">
        <v>62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</row>
    <row r="26" spans="1:24" x14ac:dyDescent="0.2">
      <c r="A26" t="s">
        <v>33</v>
      </c>
      <c r="B26" s="3" t="s">
        <v>65</v>
      </c>
      <c r="C26">
        <f>'P1'!O54</f>
        <v>3</v>
      </c>
      <c r="D26">
        <f>'P2'!O54</f>
        <v>1</v>
      </c>
      <c r="E26">
        <f>'P3'!O54</f>
        <v>1</v>
      </c>
      <c r="F26">
        <f>'P4'!O54</f>
        <v>1</v>
      </c>
      <c r="G26">
        <f>'P5'!O54</f>
        <v>2</v>
      </c>
      <c r="H26">
        <f>'P6'!O54</f>
        <v>1</v>
      </c>
      <c r="I26">
        <f>'P7'!O54</f>
        <v>1</v>
      </c>
      <c r="J26">
        <f>'P8'!O54</f>
        <v>1</v>
      </c>
      <c r="K26">
        <f>'P9'!O54</f>
        <v>1</v>
      </c>
      <c r="L26">
        <f>'P10'!O54</f>
        <v>1</v>
      </c>
      <c r="M26">
        <f t="shared" si="4"/>
        <v>1.3</v>
      </c>
      <c r="N26">
        <f t="shared" si="5"/>
        <v>0.67494855771055307</v>
      </c>
    </row>
    <row r="27" spans="1:24" x14ac:dyDescent="0.2">
      <c r="A27" s="30" t="s">
        <v>69</v>
      </c>
      <c r="B27" s="3">
        <v>10</v>
      </c>
      <c r="C27">
        <f>'P1'!O56</f>
        <v>4</v>
      </c>
      <c r="D27">
        <f>'P2'!O56</f>
        <v>1</v>
      </c>
      <c r="E27">
        <f>'P3'!O56</f>
        <v>2</v>
      </c>
      <c r="F27">
        <f>'P4'!O56</f>
        <v>1</v>
      </c>
      <c r="G27">
        <f>'P5'!O56</f>
        <v>2</v>
      </c>
      <c r="H27">
        <f>'P6'!O56</f>
        <v>1</v>
      </c>
      <c r="I27">
        <f>'P7'!O56</f>
        <v>1</v>
      </c>
      <c r="J27">
        <f>'P8'!O56</f>
        <v>2</v>
      </c>
      <c r="K27">
        <f>'P9'!O56</f>
        <v>1</v>
      </c>
      <c r="L27">
        <f>'P10'!O56</f>
        <v>1</v>
      </c>
      <c r="M27">
        <f>AVERAGE(C27:L27)</f>
        <v>1.6</v>
      </c>
      <c r="N27">
        <f t="shared" si="5"/>
        <v>0.96609178307929577</v>
      </c>
      <c r="P27" t="s">
        <v>46</v>
      </c>
      <c r="Q27" t="s">
        <v>31</v>
      </c>
      <c r="R27" t="s">
        <v>32</v>
      </c>
      <c r="U27" t="s">
        <v>33</v>
      </c>
      <c r="V27" t="s">
        <v>69</v>
      </c>
    </row>
    <row r="28" spans="1:24" x14ac:dyDescent="0.2">
      <c r="A28" s="30"/>
      <c r="B28" s="3">
        <v>20</v>
      </c>
      <c r="C28">
        <f>'P1'!O58</f>
        <v>4</v>
      </c>
      <c r="D28">
        <f>'P2'!O58</f>
        <v>1</v>
      </c>
      <c r="E28">
        <f>'P3'!O58</f>
        <v>2</v>
      </c>
      <c r="F28">
        <f>'P4'!O58</f>
        <v>1</v>
      </c>
      <c r="G28">
        <f>'P5'!O58</f>
        <v>2</v>
      </c>
      <c r="H28">
        <f>'P6'!O58</f>
        <v>1</v>
      </c>
      <c r="I28">
        <f>'P7'!O58</f>
        <v>1</v>
      </c>
      <c r="J28">
        <f>'P8'!O58</f>
        <v>2</v>
      </c>
      <c r="K28">
        <f>'P9'!O58</f>
        <v>1</v>
      </c>
      <c r="L28">
        <f>'P10'!O58</f>
        <v>1</v>
      </c>
      <c r="M28">
        <f t="shared" si="4"/>
        <v>1.6</v>
      </c>
      <c r="N28">
        <f t="shared" si="5"/>
        <v>0.96609178307929577</v>
      </c>
      <c r="P28" t="s">
        <v>18</v>
      </c>
      <c r="Q28">
        <v>0</v>
      </c>
      <c r="R28">
        <v>10</v>
      </c>
      <c r="S28">
        <v>20</v>
      </c>
      <c r="T28">
        <v>30</v>
      </c>
      <c r="U28" t="s">
        <v>65</v>
      </c>
      <c r="V28">
        <v>10</v>
      </c>
      <c r="W28">
        <v>20</v>
      </c>
      <c r="X28">
        <v>30</v>
      </c>
    </row>
    <row r="29" spans="1:24" x14ac:dyDescent="0.2">
      <c r="A29" s="30"/>
      <c r="B29" s="3">
        <v>30</v>
      </c>
      <c r="C29">
        <f>'P1'!O60</f>
        <v>5</v>
      </c>
      <c r="D29">
        <f>'P2'!O60</f>
        <v>1</v>
      </c>
      <c r="E29">
        <f>'P3'!O60</f>
        <v>2</v>
      </c>
      <c r="F29">
        <f>'P4'!O60</f>
        <v>1</v>
      </c>
      <c r="G29">
        <f>'P5'!O60</f>
        <v>1</v>
      </c>
      <c r="H29">
        <f>'P6'!O60</f>
        <v>1</v>
      </c>
      <c r="I29">
        <f>'P7'!O60</f>
        <v>1</v>
      </c>
      <c r="J29">
        <f>'P8'!O60</f>
        <v>2</v>
      </c>
      <c r="K29">
        <f>'P9'!O60</f>
        <v>1</v>
      </c>
      <c r="L29">
        <f>'P10'!O60</f>
        <v>1</v>
      </c>
      <c r="M29">
        <f t="shared" si="4"/>
        <v>1.6</v>
      </c>
      <c r="N29">
        <f t="shared" si="5"/>
        <v>1.2649110640673518</v>
      </c>
      <c r="P29" t="s">
        <v>53</v>
      </c>
      <c r="Q29">
        <v>1</v>
      </c>
      <c r="R29">
        <v>1</v>
      </c>
      <c r="S29">
        <v>2</v>
      </c>
      <c r="T29">
        <v>2</v>
      </c>
      <c r="U29">
        <v>3</v>
      </c>
      <c r="V29">
        <v>4</v>
      </c>
      <c r="W29">
        <v>4</v>
      </c>
      <c r="X29">
        <v>5</v>
      </c>
    </row>
    <row r="30" spans="1:24" x14ac:dyDescent="0.2">
      <c r="A30" s="14"/>
      <c r="P30" t="s">
        <v>54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</row>
    <row r="31" spans="1:24" x14ac:dyDescent="0.2">
      <c r="A31" s="14"/>
      <c r="P31" t="s">
        <v>55</v>
      </c>
      <c r="Q31">
        <v>2</v>
      </c>
      <c r="R31">
        <v>2</v>
      </c>
      <c r="S31">
        <v>1</v>
      </c>
      <c r="T31">
        <v>1</v>
      </c>
      <c r="U31">
        <v>1</v>
      </c>
      <c r="V31">
        <v>2</v>
      </c>
      <c r="W31">
        <v>2</v>
      </c>
      <c r="X31">
        <v>2</v>
      </c>
    </row>
    <row r="32" spans="1:24" x14ac:dyDescent="0.2">
      <c r="A32" s="14"/>
      <c r="P32" t="s">
        <v>56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</row>
    <row r="33" spans="1:24" x14ac:dyDescent="0.2">
      <c r="P33" t="s">
        <v>57</v>
      </c>
      <c r="Q33">
        <v>1</v>
      </c>
      <c r="R33">
        <v>2</v>
      </c>
      <c r="S33">
        <v>1</v>
      </c>
      <c r="T33">
        <v>1</v>
      </c>
      <c r="U33">
        <v>2</v>
      </c>
      <c r="V33">
        <v>2</v>
      </c>
      <c r="W33">
        <v>2</v>
      </c>
      <c r="X33">
        <v>1</v>
      </c>
    </row>
    <row r="34" spans="1:24" x14ac:dyDescent="0.2">
      <c r="P34" t="s">
        <v>58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</row>
    <row r="35" spans="1:24" x14ac:dyDescent="0.2">
      <c r="A35" s="14"/>
      <c r="P35" t="s">
        <v>59</v>
      </c>
      <c r="Q35">
        <v>2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</row>
    <row r="36" spans="1:24" x14ac:dyDescent="0.2">
      <c r="A36" s="14"/>
      <c r="C36" s="14"/>
      <c r="P36" t="s">
        <v>60</v>
      </c>
      <c r="Q36">
        <v>1</v>
      </c>
      <c r="R36">
        <v>1</v>
      </c>
      <c r="S36">
        <v>1</v>
      </c>
      <c r="T36">
        <v>1</v>
      </c>
      <c r="U36">
        <v>1</v>
      </c>
      <c r="V36">
        <v>2</v>
      </c>
      <c r="W36">
        <v>2</v>
      </c>
      <c r="X36">
        <v>2</v>
      </c>
    </row>
    <row r="37" spans="1:24" x14ac:dyDescent="0.2">
      <c r="A37" s="14"/>
      <c r="P37" t="s">
        <v>61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</row>
    <row r="38" spans="1:24" x14ac:dyDescent="0.2">
      <c r="A38" s="14"/>
      <c r="P38" t="s">
        <v>62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</row>
    <row r="39" spans="1:24" x14ac:dyDescent="0.2">
      <c r="A39" s="14"/>
    </row>
    <row r="40" spans="1:24" x14ac:dyDescent="0.2">
      <c r="A40" s="14"/>
    </row>
    <row r="42" spans="1:24" x14ac:dyDescent="0.2">
      <c r="A42" s="14"/>
    </row>
    <row r="43" spans="1:24" x14ac:dyDescent="0.2">
      <c r="A43" s="14"/>
    </row>
    <row r="44" spans="1:24" x14ac:dyDescent="0.2">
      <c r="A44" s="14"/>
    </row>
    <row r="45" spans="1:24" x14ac:dyDescent="0.2">
      <c r="A45" s="14"/>
    </row>
    <row r="46" spans="1:24" x14ac:dyDescent="0.2">
      <c r="A46" s="14"/>
    </row>
    <row r="47" spans="1:24" x14ac:dyDescent="0.2">
      <c r="A47" s="14"/>
    </row>
  </sheetData>
  <mergeCells count="6">
    <mergeCell ref="A27:A29"/>
    <mergeCell ref="A3:A5"/>
    <mergeCell ref="A7:A9"/>
    <mergeCell ref="A13:A15"/>
    <mergeCell ref="A17:A19"/>
    <mergeCell ref="A23:A2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47"/>
  <sheetViews>
    <sheetView topLeftCell="C1" workbookViewId="0">
      <selection activeCell="S2" sqref="S2:S11"/>
    </sheetView>
  </sheetViews>
  <sheetFormatPr baseColWidth="10" defaultColWidth="8.83203125" defaultRowHeight="15" x14ac:dyDescent="0.2"/>
  <cols>
    <col min="1" max="1" width="24" bestFit="1" customWidth="1"/>
    <col min="2" max="2" width="11.5" bestFit="1" customWidth="1"/>
    <col min="3" max="3" width="12" bestFit="1" customWidth="1"/>
    <col min="14" max="14" width="18" bestFit="1" customWidth="1"/>
  </cols>
  <sheetData>
    <row r="1" spans="1:26" ht="16" x14ac:dyDescent="0.2">
      <c r="A1" t="s">
        <v>52</v>
      </c>
      <c r="B1" s="4" t="s">
        <v>18</v>
      </c>
      <c r="C1" s="12" t="s">
        <v>53</v>
      </c>
      <c r="D1" s="12" t="s">
        <v>54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68</v>
      </c>
      <c r="R1" t="s">
        <v>18</v>
      </c>
      <c r="S1">
        <v>0</v>
      </c>
      <c r="T1">
        <v>10</v>
      </c>
      <c r="U1">
        <v>20</v>
      </c>
      <c r="V1">
        <v>30</v>
      </c>
      <c r="W1" t="s">
        <v>65</v>
      </c>
      <c r="X1">
        <v>10</v>
      </c>
      <c r="Y1">
        <v>20</v>
      </c>
      <c r="Z1">
        <v>30</v>
      </c>
    </row>
    <row r="2" spans="1:26" ht="16" x14ac:dyDescent="0.2">
      <c r="A2" t="s">
        <v>31</v>
      </c>
      <c r="B2" s="4">
        <v>0</v>
      </c>
      <c r="C2">
        <v>7</v>
      </c>
      <c r="D2">
        <f>'P2'!L5</f>
        <v>6</v>
      </c>
      <c r="E2">
        <f>'P3'!L5</f>
        <v>6</v>
      </c>
      <c r="F2">
        <f>'P4'!L5</f>
        <v>6</v>
      </c>
      <c r="G2">
        <f>'P5'!L5</f>
        <v>6</v>
      </c>
      <c r="H2">
        <f>'P6'!L5</f>
        <v>6</v>
      </c>
      <c r="I2">
        <f>'P7'!L5</f>
        <v>6</v>
      </c>
      <c r="J2">
        <f>'P8'!L5</f>
        <v>6</v>
      </c>
      <c r="K2">
        <f>'P9'!L5</f>
        <v>6</v>
      </c>
      <c r="L2">
        <f>'P10'!L5</f>
        <v>6</v>
      </c>
      <c r="M2">
        <f>AVERAGE(C2:L2)</f>
        <v>6.1</v>
      </c>
      <c r="N2">
        <f>STDEV(C2:L2)</f>
        <v>0.31622776601683789</v>
      </c>
      <c r="R2" t="s">
        <v>53</v>
      </c>
      <c r="S2">
        <v>7</v>
      </c>
      <c r="T2">
        <v>7</v>
      </c>
      <c r="U2">
        <v>7</v>
      </c>
      <c r="V2">
        <v>7</v>
      </c>
      <c r="W2">
        <v>7</v>
      </c>
      <c r="X2">
        <v>12</v>
      </c>
      <c r="Y2">
        <v>14</v>
      </c>
      <c r="Z2">
        <v>16</v>
      </c>
    </row>
    <row r="3" spans="1:26" x14ac:dyDescent="0.2">
      <c r="A3" s="30" t="s">
        <v>32</v>
      </c>
      <c r="B3" s="3">
        <v>10</v>
      </c>
      <c r="C3">
        <f>'P1'!L7</f>
        <v>7</v>
      </c>
      <c r="D3">
        <f>'P2'!L7</f>
        <v>6</v>
      </c>
      <c r="E3">
        <f>'P3'!L7</f>
        <v>6</v>
      </c>
      <c r="F3">
        <f>'P4'!L7</f>
        <v>6</v>
      </c>
      <c r="G3">
        <f>'P5'!L7</f>
        <v>6</v>
      </c>
      <c r="H3">
        <f>'P6'!L7</f>
        <v>6</v>
      </c>
      <c r="I3">
        <f>'P7'!L7</f>
        <v>6</v>
      </c>
      <c r="J3">
        <f>'P8'!L7</f>
        <v>6</v>
      </c>
      <c r="K3">
        <f>'P9'!L7</f>
        <v>6</v>
      </c>
      <c r="L3">
        <f>'P10'!L7</f>
        <v>6</v>
      </c>
      <c r="M3">
        <f t="shared" ref="M3:M8" si="0">AVERAGE(C3:L3)</f>
        <v>6.1</v>
      </c>
      <c r="N3">
        <f>STDEV(C3:L3)</f>
        <v>0.31622776601683789</v>
      </c>
      <c r="R3" t="s">
        <v>54</v>
      </c>
      <c r="S3">
        <v>6</v>
      </c>
      <c r="T3">
        <v>6</v>
      </c>
      <c r="U3">
        <v>6</v>
      </c>
      <c r="V3">
        <v>6</v>
      </c>
      <c r="W3">
        <v>6</v>
      </c>
      <c r="X3">
        <v>12</v>
      </c>
      <c r="Y3">
        <v>13</v>
      </c>
      <c r="Z3">
        <v>13</v>
      </c>
    </row>
    <row r="4" spans="1:26" x14ac:dyDescent="0.2">
      <c r="A4" s="30"/>
      <c r="B4" s="3">
        <v>20</v>
      </c>
      <c r="C4">
        <f>'P1'!L9</f>
        <v>7</v>
      </c>
      <c r="D4">
        <f>'P2'!L9</f>
        <v>6</v>
      </c>
      <c r="E4">
        <f>'P3'!L9</f>
        <v>6</v>
      </c>
      <c r="F4">
        <f>'P4'!L9</f>
        <v>6</v>
      </c>
      <c r="G4">
        <f>'P5'!L9</f>
        <v>6</v>
      </c>
      <c r="H4">
        <f>'P6'!L9</f>
        <v>6</v>
      </c>
      <c r="I4">
        <f>'P7'!L9</f>
        <v>6</v>
      </c>
      <c r="J4">
        <f>'P8'!L9</f>
        <v>6</v>
      </c>
      <c r="K4">
        <f>'P9'!L9</f>
        <v>6</v>
      </c>
      <c r="L4">
        <f>'P10'!L9</f>
        <v>6</v>
      </c>
      <c r="M4">
        <f t="shared" si="0"/>
        <v>6.1</v>
      </c>
      <c r="N4">
        <f t="shared" ref="N4:N9" si="1">STDEV(C4:L4)</f>
        <v>0.31622776601683789</v>
      </c>
      <c r="R4" t="s">
        <v>55</v>
      </c>
      <c r="S4">
        <v>6</v>
      </c>
      <c r="T4">
        <v>6</v>
      </c>
      <c r="U4">
        <v>6</v>
      </c>
      <c r="V4">
        <v>6</v>
      </c>
      <c r="W4">
        <v>6</v>
      </c>
      <c r="X4">
        <v>14</v>
      </c>
      <c r="Y4">
        <v>15</v>
      </c>
      <c r="Z4">
        <v>16</v>
      </c>
    </row>
    <row r="5" spans="1:26" x14ac:dyDescent="0.2">
      <c r="A5" s="30"/>
      <c r="B5" s="3">
        <v>30</v>
      </c>
      <c r="C5">
        <f>'P1'!L11</f>
        <v>7</v>
      </c>
      <c r="D5">
        <f>'P2'!L11</f>
        <v>6</v>
      </c>
      <c r="E5">
        <f>'P3'!L11</f>
        <v>6</v>
      </c>
      <c r="F5">
        <f>'P4'!L11</f>
        <v>6</v>
      </c>
      <c r="G5">
        <f>'P5'!L11</f>
        <v>7</v>
      </c>
      <c r="H5">
        <f>'P6'!L11</f>
        <v>6</v>
      </c>
      <c r="I5">
        <f>'P7'!L11</f>
        <v>6</v>
      </c>
      <c r="J5">
        <f>'P8'!L11</f>
        <v>6</v>
      </c>
      <c r="K5">
        <f>'P9'!L11</f>
        <v>6</v>
      </c>
      <c r="L5">
        <f>'P10'!L11</f>
        <v>6</v>
      </c>
      <c r="M5">
        <f t="shared" si="0"/>
        <v>6.2</v>
      </c>
      <c r="N5">
        <f t="shared" si="1"/>
        <v>0.42163702135578385</v>
      </c>
      <c r="R5" t="s">
        <v>56</v>
      </c>
      <c r="S5">
        <v>6</v>
      </c>
      <c r="T5">
        <v>6</v>
      </c>
      <c r="U5">
        <v>6</v>
      </c>
      <c r="V5">
        <v>6</v>
      </c>
      <c r="W5">
        <v>6</v>
      </c>
      <c r="X5">
        <v>10</v>
      </c>
      <c r="Y5">
        <v>12</v>
      </c>
      <c r="Z5">
        <v>12</v>
      </c>
    </row>
    <row r="6" spans="1:26" x14ac:dyDescent="0.2">
      <c r="A6" s="6" t="s">
        <v>33</v>
      </c>
      <c r="B6" s="3" t="s">
        <v>65</v>
      </c>
      <c r="C6">
        <f>'P1'!L12</f>
        <v>7</v>
      </c>
      <c r="D6">
        <f>'P2'!L12</f>
        <v>6</v>
      </c>
      <c r="E6">
        <f>'P3'!L12</f>
        <v>6</v>
      </c>
      <c r="F6">
        <f>'P4'!L12</f>
        <v>6</v>
      </c>
      <c r="G6">
        <f>'P5'!L12</f>
        <v>7</v>
      </c>
      <c r="H6">
        <f>'P6'!L12</f>
        <v>6</v>
      </c>
      <c r="I6">
        <f>'P7'!L12</f>
        <v>6</v>
      </c>
      <c r="J6">
        <f>'P8'!L12</f>
        <v>6</v>
      </c>
      <c r="K6">
        <f>'P9'!L12</f>
        <v>6</v>
      </c>
      <c r="L6">
        <f>'P10'!L12</f>
        <v>6</v>
      </c>
      <c r="M6">
        <f t="shared" si="0"/>
        <v>6.2</v>
      </c>
      <c r="N6">
        <f t="shared" si="1"/>
        <v>0.42163702135578385</v>
      </c>
      <c r="R6" t="s">
        <v>57</v>
      </c>
      <c r="S6">
        <v>6</v>
      </c>
      <c r="T6">
        <v>6</v>
      </c>
      <c r="U6">
        <v>6</v>
      </c>
      <c r="V6">
        <v>7</v>
      </c>
      <c r="W6">
        <v>7</v>
      </c>
      <c r="X6">
        <v>11</v>
      </c>
      <c r="Y6">
        <v>13</v>
      </c>
      <c r="Z6">
        <v>13</v>
      </c>
    </row>
    <row r="7" spans="1:26" x14ac:dyDescent="0.2">
      <c r="A7" s="30" t="s">
        <v>69</v>
      </c>
      <c r="B7" s="3">
        <v>10</v>
      </c>
      <c r="C7">
        <f>'P1'!L14</f>
        <v>12</v>
      </c>
      <c r="D7">
        <f>'P2'!L14</f>
        <v>12</v>
      </c>
      <c r="E7">
        <f>'P3'!L14</f>
        <v>14</v>
      </c>
      <c r="F7">
        <f>'P4'!L14</f>
        <v>10</v>
      </c>
      <c r="G7">
        <f>'P5'!L14</f>
        <v>11</v>
      </c>
      <c r="H7">
        <f>'P6'!L14</f>
        <v>13</v>
      </c>
      <c r="I7">
        <f>'P7'!L14</f>
        <v>9</v>
      </c>
      <c r="J7">
        <f>'P8'!L14</f>
        <v>13</v>
      </c>
      <c r="K7">
        <f>'P9'!L14</f>
        <v>7</v>
      </c>
      <c r="L7">
        <f>'P10'!L14</f>
        <v>13</v>
      </c>
      <c r="M7">
        <f t="shared" si="0"/>
        <v>11.4</v>
      </c>
      <c r="N7">
        <f t="shared" si="1"/>
        <v>2.1705094128132965</v>
      </c>
      <c r="R7" t="s">
        <v>58</v>
      </c>
      <c r="S7">
        <v>6</v>
      </c>
      <c r="T7">
        <v>6</v>
      </c>
      <c r="U7">
        <v>6</v>
      </c>
      <c r="V7">
        <v>6</v>
      </c>
      <c r="W7">
        <v>6</v>
      </c>
      <c r="X7">
        <v>13</v>
      </c>
      <c r="Y7">
        <v>14</v>
      </c>
      <c r="Z7">
        <v>14</v>
      </c>
    </row>
    <row r="8" spans="1:26" x14ac:dyDescent="0.2">
      <c r="A8" s="30"/>
      <c r="B8" s="3">
        <v>20</v>
      </c>
      <c r="C8">
        <f>'P1'!L16</f>
        <v>14</v>
      </c>
      <c r="D8">
        <f>'P2'!L16</f>
        <v>13</v>
      </c>
      <c r="E8">
        <f>'P3'!L16</f>
        <v>15</v>
      </c>
      <c r="F8">
        <f>'P4'!L16</f>
        <v>12</v>
      </c>
      <c r="G8">
        <f>'P5'!L16</f>
        <v>13</v>
      </c>
      <c r="H8">
        <f>'P6'!L16</f>
        <v>14</v>
      </c>
      <c r="I8">
        <f>'P7'!L16</f>
        <v>8</v>
      </c>
      <c r="J8">
        <f>'P8'!L16</f>
        <v>15</v>
      </c>
      <c r="K8">
        <f>'P9'!L16</f>
        <v>7</v>
      </c>
      <c r="L8">
        <f>'P10'!L16</f>
        <v>15</v>
      </c>
      <c r="M8">
        <f t="shared" si="0"/>
        <v>12.6</v>
      </c>
      <c r="N8">
        <f t="shared" si="1"/>
        <v>2.8751811537130449</v>
      </c>
      <c r="R8" t="s">
        <v>59</v>
      </c>
      <c r="S8">
        <v>6</v>
      </c>
      <c r="T8">
        <v>6</v>
      </c>
      <c r="U8">
        <v>6</v>
      </c>
      <c r="V8">
        <v>6</v>
      </c>
      <c r="W8">
        <v>6</v>
      </c>
      <c r="X8">
        <v>9</v>
      </c>
      <c r="Y8">
        <v>8</v>
      </c>
      <c r="Z8">
        <v>8</v>
      </c>
    </row>
    <row r="9" spans="1:26" x14ac:dyDescent="0.2">
      <c r="A9" s="30"/>
      <c r="B9" s="3">
        <v>30</v>
      </c>
      <c r="C9">
        <f>'P1'!L18</f>
        <v>16</v>
      </c>
      <c r="D9">
        <f>'P2'!L18</f>
        <v>13</v>
      </c>
      <c r="E9">
        <f>'P3'!L18</f>
        <v>16</v>
      </c>
      <c r="F9">
        <f>'P4'!L18</f>
        <v>12</v>
      </c>
      <c r="G9">
        <f>'P5'!L18</f>
        <v>13</v>
      </c>
      <c r="H9">
        <f>'P6'!L18</f>
        <v>14</v>
      </c>
      <c r="I9">
        <f>'P7'!L18</f>
        <v>8</v>
      </c>
      <c r="J9">
        <f>'P8'!L18</f>
        <v>16</v>
      </c>
      <c r="K9">
        <f>'P9'!L18</f>
        <v>11</v>
      </c>
      <c r="L9">
        <f>'P10'!L18</f>
        <v>14</v>
      </c>
      <c r="M9">
        <f>AVERAGE(C9:L9)</f>
        <v>13.3</v>
      </c>
      <c r="N9">
        <f t="shared" si="1"/>
        <v>2.5407785333545987</v>
      </c>
      <c r="R9" t="s">
        <v>60</v>
      </c>
      <c r="S9">
        <v>6</v>
      </c>
      <c r="T9">
        <v>6</v>
      </c>
      <c r="U9">
        <v>6</v>
      </c>
      <c r="V9">
        <v>6</v>
      </c>
      <c r="W9">
        <v>6</v>
      </c>
      <c r="X9">
        <v>13</v>
      </c>
      <c r="Y9">
        <v>15</v>
      </c>
      <c r="Z9">
        <v>16</v>
      </c>
    </row>
    <row r="10" spans="1:26" x14ac:dyDescent="0.2">
      <c r="A10" s="14"/>
      <c r="R10" t="s">
        <v>61</v>
      </c>
      <c r="S10">
        <v>6</v>
      </c>
      <c r="T10">
        <v>6</v>
      </c>
      <c r="U10">
        <v>6</v>
      </c>
      <c r="V10">
        <v>6</v>
      </c>
      <c r="W10">
        <v>6</v>
      </c>
      <c r="X10">
        <v>7</v>
      </c>
      <c r="Y10">
        <v>7</v>
      </c>
      <c r="Z10">
        <v>11</v>
      </c>
    </row>
    <row r="11" spans="1:26" ht="16" x14ac:dyDescent="0.2">
      <c r="A11" s="14" t="s">
        <v>39</v>
      </c>
      <c r="B11" s="4" t="s">
        <v>18</v>
      </c>
      <c r="C11" s="12" t="s">
        <v>53</v>
      </c>
      <c r="D11" s="12" t="s">
        <v>54</v>
      </c>
      <c r="E11" s="12" t="s">
        <v>55</v>
      </c>
      <c r="F11" s="12" t="s">
        <v>56</v>
      </c>
      <c r="G11" s="12" t="s">
        <v>57</v>
      </c>
      <c r="H11" s="12" t="s">
        <v>58</v>
      </c>
      <c r="I11" s="12" t="s">
        <v>59</v>
      </c>
      <c r="J11" s="12" t="s">
        <v>60</v>
      </c>
      <c r="K11" s="12" t="s">
        <v>61</v>
      </c>
      <c r="L11" s="12" t="s">
        <v>62</v>
      </c>
      <c r="M11" s="13" t="s">
        <v>63</v>
      </c>
      <c r="N11" s="13" t="s">
        <v>68</v>
      </c>
      <c r="R11" t="s">
        <v>62</v>
      </c>
      <c r="S11">
        <v>6</v>
      </c>
      <c r="T11">
        <v>6</v>
      </c>
      <c r="U11">
        <v>6</v>
      </c>
      <c r="V11">
        <v>6</v>
      </c>
      <c r="W11">
        <v>6</v>
      </c>
      <c r="X11">
        <v>13</v>
      </c>
      <c r="Y11">
        <v>15</v>
      </c>
      <c r="Z11">
        <v>14</v>
      </c>
    </row>
    <row r="12" spans="1:26" ht="16" x14ac:dyDescent="0.2">
      <c r="A12" s="14" t="s">
        <v>31</v>
      </c>
      <c r="B12" s="4">
        <v>0</v>
      </c>
      <c r="C12">
        <f>'P1'!L26</f>
        <v>6</v>
      </c>
      <c r="D12">
        <f>'P2'!L26</f>
        <v>6</v>
      </c>
      <c r="E12">
        <f>'P3'!L26</f>
        <v>6</v>
      </c>
      <c r="F12">
        <f>'P4'!L26</f>
        <v>6</v>
      </c>
      <c r="G12">
        <f>'P5'!L26</f>
        <v>6</v>
      </c>
      <c r="H12">
        <f>'P6'!L26</f>
        <v>6</v>
      </c>
      <c r="I12">
        <f>'P7'!L26</f>
        <v>6</v>
      </c>
      <c r="J12">
        <f>'P8'!L26</f>
        <v>6</v>
      </c>
      <c r="K12">
        <f>'P9'!L26</f>
        <v>6</v>
      </c>
      <c r="L12">
        <f>'P10'!L26</f>
        <v>6</v>
      </c>
      <c r="M12">
        <f>AVERAGE(C12:L12)</f>
        <v>6</v>
      </c>
      <c r="N12">
        <f>STDEV(C12:L12)</f>
        <v>0</v>
      </c>
    </row>
    <row r="13" spans="1:26" x14ac:dyDescent="0.2">
      <c r="A13" s="30" t="s">
        <v>32</v>
      </c>
      <c r="B13" s="3">
        <v>10</v>
      </c>
      <c r="C13">
        <f>'P1'!L28</f>
        <v>6</v>
      </c>
      <c r="D13">
        <f>'P2'!L28</f>
        <v>6</v>
      </c>
      <c r="E13">
        <f>'P3'!L28</f>
        <v>6</v>
      </c>
      <c r="F13">
        <f>'P4'!L28</f>
        <v>6</v>
      </c>
      <c r="G13">
        <f>'P5'!L28</f>
        <v>6</v>
      </c>
      <c r="H13">
        <f>'P6'!L28</f>
        <v>6</v>
      </c>
      <c r="I13">
        <f>'P7'!L28</f>
        <v>6</v>
      </c>
      <c r="J13">
        <f>'P8'!L28</f>
        <v>6</v>
      </c>
      <c r="K13">
        <f>'P9'!L28</f>
        <v>6</v>
      </c>
      <c r="L13">
        <f>'P10'!L28</f>
        <v>6</v>
      </c>
      <c r="M13">
        <f t="shared" ref="M13:M19" si="2">AVERAGE(C13:L13)</f>
        <v>6</v>
      </c>
      <c r="N13">
        <f>STDEV(C13:L13)</f>
        <v>0</v>
      </c>
      <c r="R13" t="s">
        <v>18</v>
      </c>
      <c r="S13">
        <v>0</v>
      </c>
      <c r="T13">
        <v>10</v>
      </c>
      <c r="U13">
        <v>20</v>
      </c>
      <c r="V13">
        <v>30</v>
      </c>
      <c r="W13" t="s">
        <v>65</v>
      </c>
      <c r="X13">
        <v>10</v>
      </c>
      <c r="Y13">
        <v>20</v>
      </c>
      <c r="Z13">
        <v>30</v>
      </c>
    </row>
    <row r="14" spans="1:26" x14ac:dyDescent="0.2">
      <c r="A14" s="30"/>
      <c r="B14" s="3">
        <v>20</v>
      </c>
      <c r="C14">
        <f>'P1'!L30</f>
        <v>6</v>
      </c>
      <c r="D14">
        <f>'P2'!L30</f>
        <v>6</v>
      </c>
      <c r="E14">
        <f>'P3'!L30</f>
        <v>6</v>
      </c>
      <c r="F14">
        <f>'P4'!L30</f>
        <v>6</v>
      </c>
      <c r="G14">
        <f>'P5'!L30</f>
        <v>6</v>
      </c>
      <c r="H14">
        <f>'P6'!L30</f>
        <v>6</v>
      </c>
      <c r="I14">
        <f>'P7'!L30</f>
        <v>6</v>
      </c>
      <c r="J14">
        <f>'P8'!L30</f>
        <v>6</v>
      </c>
      <c r="K14">
        <f>'P9'!L30</f>
        <v>6</v>
      </c>
      <c r="L14">
        <f>'P10'!L30</f>
        <v>6</v>
      </c>
      <c r="M14">
        <f t="shared" si="2"/>
        <v>6</v>
      </c>
      <c r="N14">
        <f t="shared" ref="N14:N19" si="3">STDEV(C14:L14)</f>
        <v>0</v>
      </c>
      <c r="R14" t="s">
        <v>53</v>
      </c>
      <c r="S14">
        <v>6</v>
      </c>
      <c r="T14">
        <v>6</v>
      </c>
      <c r="U14">
        <v>6</v>
      </c>
      <c r="V14">
        <v>6</v>
      </c>
      <c r="W14">
        <v>6</v>
      </c>
      <c r="X14">
        <v>9</v>
      </c>
      <c r="Y14">
        <v>12</v>
      </c>
      <c r="Z14">
        <v>13</v>
      </c>
    </row>
    <row r="15" spans="1:26" x14ac:dyDescent="0.2">
      <c r="A15" s="30"/>
      <c r="B15" s="3">
        <v>30</v>
      </c>
      <c r="C15">
        <f>'P1'!L32</f>
        <v>6</v>
      </c>
      <c r="D15">
        <f>'P2'!L32</f>
        <v>6</v>
      </c>
      <c r="E15">
        <f>'P3'!L32</f>
        <v>6</v>
      </c>
      <c r="F15">
        <f>'P4'!L32</f>
        <v>6</v>
      </c>
      <c r="G15">
        <f>'P5'!L32</f>
        <v>6</v>
      </c>
      <c r="H15">
        <f>'P6'!L32</f>
        <v>6</v>
      </c>
      <c r="I15">
        <f>'P7'!L32</f>
        <v>6</v>
      </c>
      <c r="J15">
        <f>'P8'!L32</f>
        <v>6</v>
      </c>
      <c r="K15">
        <f>'P9'!L32</f>
        <v>6</v>
      </c>
      <c r="L15">
        <f>'P10'!L32</f>
        <v>6</v>
      </c>
      <c r="M15">
        <f t="shared" si="2"/>
        <v>6</v>
      </c>
      <c r="N15">
        <f t="shared" si="3"/>
        <v>0</v>
      </c>
      <c r="R15" t="s">
        <v>54</v>
      </c>
      <c r="S15">
        <v>6</v>
      </c>
      <c r="T15">
        <v>6</v>
      </c>
      <c r="U15">
        <v>6</v>
      </c>
      <c r="V15">
        <v>6</v>
      </c>
      <c r="W15">
        <v>6</v>
      </c>
      <c r="X15">
        <v>12</v>
      </c>
      <c r="Y15">
        <v>13</v>
      </c>
      <c r="Z15">
        <v>13</v>
      </c>
    </row>
    <row r="16" spans="1:26" x14ac:dyDescent="0.2">
      <c r="A16" s="6" t="s">
        <v>33</v>
      </c>
      <c r="B16" s="3" t="s">
        <v>65</v>
      </c>
      <c r="C16">
        <f>'P1'!L33</f>
        <v>6</v>
      </c>
      <c r="D16">
        <f>'P2'!L33</f>
        <v>6</v>
      </c>
      <c r="E16">
        <f>'P3'!L33</f>
        <v>6</v>
      </c>
      <c r="F16">
        <f>'P4'!L33</f>
        <v>6</v>
      </c>
      <c r="G16">
        <f>'P5'!L33</f>
        <v>6</v>
      </c>
      <c r="H16">
        <f>'P6'!L33</f>
        <v>6</v>
      </c>
      <c r="I16">
        <f>'P7'!L33</f>
        <v>6</v>
      </c>
      <c r="J16">
        <f>'P8'!L33</f>
        <v>6</v>
      </c>
      <c r="K16">
        <f>'P9'!L33</f>
        <v>6</v>
      </c>
      <c r="L16">
        <f>'P10'!L33</f>
        <v>6</v>
      </c>
      <c r="M16">
        <f>AVERAGE(C16:L16)</f>
        <v>6</v>
      </c>
      <c r="N16">
        <f t="shared" si="3"/>
        <v>0</v>
      </c>
      <c r="R16" t="s">
        <v>55</v>
      </c>
      <c r="S16">
        <v>6</v>
      </c>
      <c r="T16">
        <v>6</v>
      </c>
      <c r="U16">
        <v>6</v>
      </c>
      <c r="V16">
        <v>6</v>
      </c>
      <c r="W16">
        <v>6</v>
      </c>
      <c r="X16">
        <v>15</v>
      </c>
      <c r="Y16">
        <v>15</v>
      </c>
      <c r="Z16">
        <v>15</v>
      </c>
    </row>
    <row r="17" spans="1:26" x14ac:dyDescent="0.2">
      <c r="A17" s="30" t="s">
        <v>69</v>
      </c>
      <c r="B17" s="3">
        <v>10</v>
      </c>
      <c r="C17">
        <f>'P1'!L35</f>
        <v>9</v>
      </c>
      <c r="D17">
        <f>'P2'!L35</f>
        <v>12</v>
      </c>
      <c r="E17">
        <f>'P3'!L35</f>
        <v>15</v>
      </c>
      <c r="F17">
        <f>'P4'!L35</f>
        <v>12</v>
      </c>
      <c r="G17">
        <f>'P5'!L35</f>
        <v>11</v>
      </c>
      <c r="H17">
        <f>'P6'!L35</f>
        <v>11</v>
      </c>
      <c r="I17">
        <f>'P7'!L35</f>
        <v>8</v>
      </c>
      <c r="J17">
        <f>'P8'!L35</f>
        <v>13</v>
      </c>
      <c r="K17">
        <f>'P9'!L35</f>
        <v>9</v>
      </c>
      <c r="L17">
        <f>'P10'!L35</f>
        <v>13</v>
      </c>
      <c r="M17">
        <f t="shared" si="2"/>
        <v>11.3</v>
      </c>
      <c r="N17">
        <f t="shared" si="3"/>
        <v>2.162817093001109</v>
      </c>
      <c r="R17" t="s">
        <v>56</v>
      </c>
      <c r="S17">
        <v>6</v>
      </c>
      <c r="T17">
        <v>6</v>
      </c>
      <c r="U17">
        <v>6</v>
      </c>
      <c r="V17">
        <v>6</v>
      </c>
      <c r="W17">
        <v>6</v>
      </c>
      <c r="X17">
        <v>12</v>
      </c>
      <c r="Y17">
        <v>12</v>
      </c>
      <c r="Z17">
        <v>13</v>
      </c>
    </row>
    <row r="18" spans="1:26" x14ac:dyDescent="0.2">
      <c r="A18" s="30"/>
      <c r="B18" s="3">
        <v>20</v>
      </c>
      <c r="C18">
        <f>'P1'!L37</f>
        <v>12</v>
      </c>
      <c r="D18">
        <f>'P2'!L37</f>
        <v>13</v>
      </c>
      <c r="E18">
        <f>'P3'!L37</f>
        <v>15</v>
      </c>
      <c r="F18">
        <f>'P4'!L37</f>
        <v>12</v>
      </c>
      <c r="G18">
        <f>'P5'!L37</f>
        <v>9</v>
      </c>
      <c r="H18">
        <f>'P6'!L37</f>
        <v>11</v>
      </c>
      <c r="I18">
        <f>'P7'!L37</f>
        <v>8</v>
      </c>
      <c r="J18">
        <f>'P8'!L37</f>
        <v>13</v>
      </c>
      <c r="K18">
        <f>'P9'!L37</f>
        <v>11</v>
      </c>
      <c r="L18">
        <f>'P10'!L37</f>
        <v>15</v>
      </c>
      <c r="M18">
        <f t="shared" si="2"/>
        <v>11.9</v>
      </c>
      <c r="N18">
        <f t="shared" si="3"/>
        <v>2.2827858224351929</v>
      </c>
      <c r="R18" t="s">
        <v>57</v>
      </c>
      <c r="S18">
        <v>6</v>
      </c>
      <c r="T18">
        <v>6</v>
      </c>
      <c r="U18">
        <v>6</v>
      </c>
      <c r="V18">
        <v>6</v>
      </c>
      <c r="W18">
        <v>6</v>
      </c>
      <c r="X18">
        <v>11</v>
      </c>
      <c r="Y18">
        <v>9</v>
      </c>
      <c r="Z18">
        <v>11</v>
      </c>
    </row>
    <row r="19" spans="1:26" x14ac:dyDescent="0.2">
      <c r="A19" s="30"/>
      <c r="B19" s="3">
        <v>30</v>
      </c>
      <c r="C19">
        <f>'P1'!L39</f>
        <v>13</v>
      </c>
      <c r="D19">
        <f>'P2'!L39</f>
        <v>13</v>
      </c>
      <c r="E19">
        <f>'P3'!L39</f>
        <v>15</v>
      </c>
      <c r="F19">
        <f>'P4'!L39</f>
        <v>13</v>
      </c>
      <c r="G19">
        <f>'P5'!L39</f>
        <v>11</v>
      </c>
      <c r="H19">
        <f>'P6'!L39</f>
        <v>13</v>
      </c>
      <c r="I19">
        <f>'P7'!L39</f>
        <v>10</v>
      </c>
      <c r="J19">
        <f>'P8'!L39</f>
        <v>15</v>
      </c>
      <c r="K19">
        <f>'P9'!L39</f>
        <v>11</v>
      </c>
      <c r="L19">
        <f>'P10'!L39</f>
        <v>14</v>
      </c>
      <c r="M19">
        <f t="shared" si="2"/>
        <v>12.8</v>
      </c>
      <c r="N19">
        <f t="shared" si="3"/>
        <v>1.6865480854231327</v>
      </c>
      <c r="R19" t="s">
        <v>58</v>
      </c>
      <c r="S19">
        <v>6</v>
      </c>
      <c r="T19">
        <v>6</v>
      </c>
      <c r="U19">
        <v>6</v>
      </c>
      <c r="V19">
        <v>6</v>
      </c>
      <c r="W19">
        <v>6</v>
      </c>
      <c r="X19">
        <v>11</v>
      </c>
      <c r="Y19">
        <v>11</v>
      </c>
      <c r="Z19">
        <v>13</v>
      </c>
    </row>
    <row r="20" spans="1:26" x14ac:dyDescent="0.2">
      <c r="A20" s="14"/>
      <c r="R20" t="s">
        <v>59</v>
      </c>
      <c r="S20">
        <v>6</v>
      </c>
      <c r="T20">
        <v>6</v>
      </c>
      <c r="U20">
        <v>6</v>
      </c>
      <c r="V20">
        <v>6</v>
      </c>
      <c r="W20">
        <v>6</v>
      </c>
      <c r="X20">
        <v>8</v>
      </c>
      <c r="Y20">
        <v>8</v>
      </c>
      <c r="Z20">
        <v>10</v>
      </c>
    </row>
    <row r="21" spans="1:26" ht="16" x14ac:dyDescent="0.2">
      <c r="A21" s="14" t="s">
        <v>46</v>
      </c>
      <c r="B21" s="4" t="s">
        <v>18</v>
      </c>
      <c r="C21" s="12" t="s">
        <v>53</v>
      </c>
      <c r="D21" s="12" t="s">
        <v>54</v>
      </c>
      <c r="E21" s="12" t="s">
        <v>55</v>
      </c>
      <c r="F21" s="12" t="s">
        <v>56</v>
      </c>
      <c r="G21" s="12" t="s">
        <v>57</v>
      </c>
      <c r="H21" s="12" t="s">
        <v>58</v>
      </c>
      <c r="I21" s="12" t="s">
        <v>59</v>
      </c>
      <c r="J21" s="12" t="s">
        <v>60</v>
      </c>
      <c r="K21" s="12" t="s">
        <v>61</v>
      </c>
      <c r="L21" s="12" t="s">
        <v>62</v>
      </c>
      <c r="M21" s="13" t="s">
        <v>63</v>
      </c>
      <c r="N21" s="13" t="s">
        <v>68</v>
      </c>
      <c r="R21" t="s">
        <v>60</v>
      </c>
      <c r="S21">
        <v>6</v>
      </c>
      <c r="T21">
        <v>6</v>
      </c>
      <c r="U21">
        <v>6</v>
      </c>
      <c r="V21">
        <v>6</v>
      </c>
      <c r="W21">
        <v>6</v>
      </c>
      <c r="X21">
        <v>13</v>
      </c>
      <c r="Y21">
        <v>13</v>
      </c>
      <c r="Z21">
        <v>15</v>
      </c>
    </row>
    <row r="22" spans="1:26" ht="16" x14ac:dyDescent="0.2">
      <c r="A22" s="14" t="s">
        <v>31</v>
      </c>
      <c r="B22" s="4">
        <v>0</v>
      </c>
      <c r="C22">
        <f>'P1'!L47</f>
        <v>6</v>
      </c>
      <c r="D22">
        <f>'P2'!L47</f>
        <v>6</v>
      </c>
      <c r="E22">
        <f>'P3'!L47</f>
        <v>6</v>
      </c>
      <c r="F22">
        <f>'P4'!L47</f>
        <v>6</v>
      </c>
      <c r="G22">
        <f>'P5'!L47</f>
        <v>6</v>
      </c>
      <c r="H22">
        <f>'P6'!L47</f>
        <v>6</v>
      </c>
      <c r="I22">
        <f>'P7'!L47</f>
        <v>6</v>
      </c>
      <c r="J22">
        <f>'P8'!L47</f>
        <v>6</v>
      </c>
      <c r="K22">
        <f>'P9'!L47</f>
        <v>6</v>
      </c>
      <c r="L22">
        <f>'P10'!L47</f>
        <v>6</v>
      </c>
      <c r="M22">
        <f>AVERAGE(C22:L22)</f>
        <v>6</v>
      </c>
      <c r="N22">
        <f t="shared" ref="N22:N29" si="4">STDEV(C22:L22)</f>
        <v>0</v>
      </c>
      <c r="R22" t="s">
        <v>61</v>
      </c>
      <c r="S22">
        <v>6</v>
      </c>
      <c r="T22">
        <v>6</v>
      </c>
      <c r="U22">
        <v>6</v>
      </c>
      <c r="V22">
        <v>6</v>
      </c>
      <c r="W22">
        <v>6</v>
      </c>
      <c r="X22">
        <v>9</v>
      </c>
      <c r="Y22">
        <v>11</v>
      </c>
      <c r="Z22">
        <v>11</v>
      </c>
    </row>
    <row r="23" spans="1:26" x14ac:dyDescent="0.2">
      <c r="A23" s="30" t="s">
        <v>32</v>
      </c>
      <c r="B23" s="3">
        <v>10</v>
      </c>
      <c r="C23">
        <f>'P1'!L49</f>
        <v>6</v>
      </c>
      <c r="D23">
        <f>'P2'!L49</f>
        <v>6</v>
      </c>
      <c r="E23">
        <f>'P3'!L49</f>
        <v>6</v>
      </c>
      <c r="F23">
        <f>'P4'!L49</f>
        <v>6</v>
      </c>
      <c r="G23">
        <f>'P5'!L49</f>
        <v>6</v>
      </c>
      <c r="H23">
        <f>'P6'!L49</f>
        <v>6</v>
      </c>
      <c r="I23">
        <f>'P7'!L49</f>
        <v>6</v>
      </c>
      <c r="J23">
        <f>'P8'!L49</f>
        <v>6</v>
      </c>
      <c r="K23">
        <f>'P9'!L49</f>
        <v>6</v>
      </c>
      <c r="L23">
        <f>'P10'!L49</f>
        <v>6</v>
      </c>
      <c r="M23">
        <f t="shared" ref="M23:M29" si="5">AVERAGE(C23:L23)</f>
        <v>6</v>
      </c>
      <c r="N23">
        <f t="shared" si="4"/>
        <v>0</v>
      </c>
      <c r="R23" t="s">
        <v>62</v>
      </c>
      <c r="S23">
        <v>6</v>
      </c>
      <c r="T23">
        <v>6</v>
      </c>
      <c r="U23">
        <v>6</v>
      </c>
      <c r="V23">
        <v>6</v>
      </c>
      <c r="W23">
        <v>6</v>
      </c>
      <c r="X23">
        <v>13</v>
      </c>
      <c r="Y23">
        <v>15</v>
      </c>
      <c r="Z23">
        <v>14</v>
      </c>
    </row>
    <row r="24" spans="1:26" x14ac:dyDescent="0.2">
      <c r="A24" s="30"/>
      <c r="B24" s="3">
        <v>20</v>
      </c>
      <c r="C24">
        <f>'P1'!L51</f>
        <v>6</v>
      </c>
      <c r="D24">
        <f>'P2'!L51</f>
        <v>6</v>
      </c>
      <c r="E24">
        <f>'P3'!L51</f>
        <v>6</v>
      </c>
      <c r="F24">
        <f>'P4'!L51</f>
        <v>6</v>
      </c>
      <c r="G24">
        <f>'P5'!L51</f>
        <v>6</v>
      </c>
      <c r="H24">
        <f>'P6'!L51</f>
        <v>6</v>
      </c>
      <c r="I24">
        <f>'P7'!L51</f>
        <v>6</v>
      </c>
      <c r="J24">
        <f>'P8'!L51</f>
        <v>6</v>
      </c>
      <c r="K24">
        <f>'P9'!L51</f>
        <v>6</v>
      </c>
      <c r="L24">
        <f>'P10'!L51</f>
        <v>6</v>
      </c>
      <c r="M24">
        <f t="shared" si="5"/>
        <v>6</v>
      </c>
      <c r="N24">
        <f t="shared" si="4"/>
        <v>0</v>
      </c>
    </row>
    <row r="25" spans="1:26" x14ac:dyDescent="0.2">
      <c r="A25" s="30"/>
      <c r="B25" s="3">
        <v>30</v>
      </c>
      <c r="C25">
        <f>'P1'!L53</f>
        <v>6</v>
      </c>
      <c r="D25">
        <f>'P2'!L53</f>
        <v>6</v>
      </c>
      <c r="E25">
        <f>'P3'!L53</f>
        <v>6</v>
      </c>
      <c r="F25">
        <f>'P4'!L53</f>
        <v>6</v>
      </c>
      <c r="G25">
        <f>'P5'!L53</f>
        <v>6</v>
      </c>
      <c r="H25">
        <f>'P6'!L53</f>
        <v>6</v>
      </c>
      <c r="I25">
        <f>'P7'!L53</f>
        <v>6</v>
      </c>
      <c r="J25">
        <f>'P8'!L53</f>
        <v>6</v>
      </c>
      <c r="K25">
        <f>'P9'!L53</f>
        <v>6</v>
      </c>
      <c r="L25">
        <f>'P10'!L53</f>
        <v>6</v>
      </c>
      <c r="M25">
        <f t="shared" si="5"/>
        <v>6</v>
      </c>
      <c r="N25">
        <f t="shared" si="4"/>
        <v>0</v>
      </c>
      <c r="R25" t="s">
        <v>18</v>
      </c>
      <c r="S25">
        <v>0</v>
      </c>
      <c r="T25">
        <v>10</v>
      </c>
      <c r="U25">
        <v>20</v>
      </c>
      <c r="V25">
        <v>30</v>
      </c>
      <c r="W25" t="s">
        <v>65</v>
      </c>
      <c r="X25">
        <v>10</v>
      </c>
      <c r="Y25">
        <v>20</v>
      </c>
      <c r="Z25">
        <v>30</v>
      </c>
    </row>
    <row r="26" spans="1:26" x14ac:dyDescent="0.2">
      <c r="B26" s="3" t="s">
        <v>65</v>
      </c>
      <c r="C26">
        <f>'P1'!L54</f>
        <v>6</v>
      </c>
      <c r="D26">
        <f>'P2'!L54</f>
        <v>6</v>
      </c>
      <c r="E26">
        <f>'P3'!L54</f>
        <v>6</v>
      </c>
      <c r="F26">
        <f>'P4'!L54</f>
        <v>6</v>
      </c>
      <c r="G26">
        <f>'P5'!L54</f>
        <v>6</v>
      </c>
      <c r="H26">
        <f>'P6'!L54</f>
        <v>6</v>
      </c>
      <c r="I26">
        <f>'P7'!L54</f>
        <v>6</v>
      </c>
      <c r="J26">
        <f>'P8'!L54</f>
        <v>6</v>
      </c>
      <c r="K26">
        <f>'P9'!L54</f>
        <v>6</v>
      </c>
      <c r="L26">
        <f>'P10'!L54</f>
        <v>6</v>
      </c>
      <c r="M26">
        <f t="shared" si="5"/>
        <v>6</v>
      </c>
      <c r="N26">
        <f t="shared" si="4"/>
        <v>0</v>
      </c>
      <c r="R26" t="s">
        <v>53</v>
      </c>
      <c r="S26">
        <v>6</v>
      </c>
      <c r="T26">
        <v>6</v>
      </c>
      <c r="U26">
        <v>6</v>
      </c>
      <c r="V26">
        <v>6</v>
      </c>
      <c r="W26">
        <v>6</v>
      </c>
      <c r="X26">
        <v>11</v>
      </c>
      <c r="Y26">
        <v>13</v>
      </c>
      <c r="Z26">
        <v>15</v>
      </c>
    </row>
    <row r="27" spans="1:26" x14ac:dyDescent="0.2">
      <c r="A27" s="30" t="s">
        <v>69</v>
      </c>
      <c r="B27" s="3">
        <v>10</v>
      </c>
      <c r="C27">
        <f>'P1'!L56</f>
        <v>11</v>
      </c>
      <c r="D27">
        <f>'P2'!L56</f>
        <v>11</v>
      </c>
      <c r="E27">
        <f>'P3'!L56</f>
        <v>15</v>
      </c>
      <c r="F27">
        <f>'P4'!L56</f>
        <v>9</v>
      </c>
      <c r="G27">
        <f>'P5'!L56</f>
        <v>12</v>
      </c>
      <c r="H27">
        <f>'P6'!L56</f>
        <v>11</v>
      </c>
      <c r="I27">
        <f>'P7'!L56</f>
        <v>11</v>
      </c>
      <c r="J27">
        <f>'P8'!L56</f>
        <v>15</v>
      </c>
      <c r="K27">
        <f>'P9'!L56</f>
        <v>7</v>
      </c>
      <c r="L27">
        <f>'P10'!L56</f>
        <v>11</v>
      </c>
      <c r="M27">
        <f>AVERAGE(C27:L27)</f>
        <v>11.3</v>
      </c>
      <c r="N27">
        <f t="shared" si="4"/>
        <v>2.4060109910158096</v>
      </c>
      <c r="R27" t="s">
        <v>54</v>
      </c>
      <c r="S27">
        <v>6</v>
      </c>
      <c r="T27">
        <v>6</v>
      </c>
      <c r="U27">
        <v>6</v>
      </c>
      <c r="V27">
        <v>6</v>
      </c>
      <c r="W27">
        <v>6</v>
      </c>
      <c r="X27">
        <v>11</v>
      </c>
      <c r="Y27">
        <v>13</v>
      </c>
      <c r="Z27">
        <v>13</v>
      </c>
    </row>
    <row r="28" spans="1:26" x14ac:dyDescent="0.2">
      <c r="A28" s="30"/>
      <c r="B28" s="3">
        <v>20</v>
      </c>
      <c r="C28">
        <f>'P1'!L58</f>
        <v>13</v>
      </c>
      <c r="D28">
        <f>'P2'!L58</f>
        <v>13</v>
      </c>
      <c r="E28">
        <f>'P3'!L58</f>
        <v>15</v>
      </c>
      <c r="F28">
        <f>'P4'!L58</f>
        <v>12</v>
      </c>
      <c r="G28">
        <f>'P5'!L58</f>
        <v>12</v>
      </c>
      <c r="H28">
        <f>'P6'!L58</f>
        <v>13</v>
      </c>
      <c r="I28">
        <f>'P7'!L58</f>
        <v>12</v>
      </c>
      <c r="J28">
        <f>'P8'!L58</f>
        <v>15</v>
      </c>
      <c r="K28">
        <f>'P9'!L58</f>
        <v>7</v>
      </c>
      <c r="L28">
        <f>'P10'!L58</f>
        <v>13</v>
      </c>
      <c r="M28">
        <f t="shared" si="5"/>
        <v>12.5</v>
      </c>
      <c r="N28">
        <f t="shared" si="4"/>
        <v>2.2236106773543889</v>
      </c>
      <c r="R28" t="s">
        <v>55</v>
      </c>
      <c r="S28">
        <v>6</v>
      </c>
      <c r="T28">
        <v>6</v>
      </c>
      <c r="U28">
        <v>6</v>
      </c>
      <c r="V28">
        <v>6</v>
      </c>
      <c r="W28">
        <v>6</v>
      </c>
      <c r="X28">
        <v>15</v>
      </c>
      <c r="Y28">
        <v>15</v>
      </c>
      <c r="Z28">
        <v>16</v>
      </c>
    </row>
    <row r="29" spans="1:26" x14ac:dyDescent="0.2">
      <c r="A29" s="30"/>
      <c r="B29" s="3">
        <v>30</v>
      </c>
      <c r="C29">
        <f>'P1'!L60</f>
        <v>15</v>
      </c>
      <c r="D29">
        <f>'P2'!L60</f>
        <v>13</v>
      </c>
      <c r="E29">
        <f>'P3'!L60</f>
        <v>16</v>
      </c>
      <c r="F29">
        <f>'P4'!L60</f>
        <v>13</v>
      </c>
      <c r="G29">
        <f>'P5'!L60</f>
        <v>12</v>
      </c>
      <c r="H29">
        <f>'P6'!L60</f>
        <v>13</v>
      </c>
      <c r="I29">
        <f>'P7'!L60</f>
        <v>12</v>
      </c>
      <c r="J29">
        <f>'P8'!L60</f>
        <v>15</v>
      </c>
      <c r="K29">
        <f>'P9'!L60</f>
        <v>8</v>
      </c>
      <c r="L29">
        <f>'P10'!L60</f>
        <v>14</v>
      </c>
      <c r="M29">
        <f t="shared" si="5"/>
        <v>13.1</v>
      </c>
      <c r="N29">
        <f t="shared" si="4"/>
        <v>2.2335820757001295</v>
      </c>
      <c r="R29" t="s">
        <v>56</v>
      </c>
      <c r="S29">
        <v>6</v>
      </c>
      <c r="T29">
        <v>6</v>
      </c>
      <c r="U29">
        <v>6</v>
      </c>
      <c r="V29">
        <v>6</v>
      </c>
      <c r="W29">
        <v>6</v>
      </c>
      <c r="X29">
        <v>9</v>
      </c>
      <c r="Y29">
        <v>12</v>
      </c>
      <c r="Z29">
        <v>13</v>
      </c>
    </row>
    <row r="30" spans="1:26" x14ac:dyDescent="0.2">
      <c r="A30" s="14"/>
      <c r="R30" t="s">
        <v>57</v>
      </c>
      <c r="S30">
        <v>6</v>
      </c>
      <c r="T30">
        <v>6</v>
      </c>
      <c r="U30">
        <v>6</v>
      </c>
      <c r="V30">
        <v>6</v>
      </c>
      <c r="W30">
        <v>6</v>
      </c>
      <c r="X30">
        <v>12</v>
      </c>
      <c r="Y30">
        <v>12</v>
      </c>
      <c r="Z30">
        <v>12</v>
      </c>
    </row>
    <row r="31" spans="1:26" x14ac:dyDescent="0.2">
      <c r="A31" s="14"/>
      <c r="R31" t="s">
        <v>58</v>
      </c>
      <c r="S31">
        <v>6</v>
      </c>
      <c r="T31">
        <v>6</v>
      </c>
      <c r="U31">
        <v>6</v>
      </c>
      <c r="V31">
        <v>6</v>
      </c>
      <c r="W31">
        <v>6</v>
      </c>
      <c r="X31">
        <v>11</v>
      </c>
      <c r="Y31">
        <v>13</v>
      </c>
      <c r="Z31">
        <v>13</v>
      </c>
    </row>
    <row r="32" spans="1:26" x14ac:dyDescent="0.2">
      <c r="A32" s="14"/>
      <c r="R32" t="s">
        <v>59</v>
      </c>
      <c r="S32">
        <v>6</v>
      </c>
      <c r="T32">
        <v>6</v>
      </c>
      <c r="U32">
        <v>6</v>
      </c>
      <c r="V32">
        <v>6</v>
      </c>
      <c r="W32">
        <v>6</v>
      </c>
      <c r="X32">
        <v>11</v>
      </c>
      <c r="Y32">
        <v>12</v>
      </c>
      <c r="Z32">
        <v>12</v>
      </c>
    </row>
    <row r="33" spans="1:26" x14ac:dyDescent="0.2">
      <c r="R33" t="s">
        <v>60</v>
      </c>
      <c r="S33">
        <v>6</v>
      </c>
      <c r="T33">
        <v>6</v>
      </c>
      <c r="U33">
        <v>6</v>
      </c>
      <c r="V33">
        <v>6</v>
      </c>
      <c r="W33">
        <v>6</v>
      </c>
      <c r="X33">
        <v>15</v>
      </c>
      <c r="Y33">
        <v>15</v>
      </c>
      <c r="Z33">
        <v>15</v>
      </c>
    </row>
    <row r="34" spans="1:26" x14ac:dyDescent="0.2">
      <c r="R34" t="s">
        <v>61</v>
      </c>
      <c r="S34">
        <v>6</v>
      </c>
      <c r="T34">
        <v>6</v>
      </c>
      <c r="U34">
        <v>6</v>
      </c>
      <c r="V34">
        <v>6</v>
      </c>
      <c r="W34">
        <v>6</v>
      </c>
      <c r="X34">
        <v>7</v>
      </c>
      <c r="Y34">
        <v>7</v>
      </c>
      <c r="Z34">
        <v>8</v>
      </c>
    </row>
    <row r="35" spans="1:26" x14ac:dyDescent="0.2">
      <c r="A35" s="14"/>
      <c r="R35" t="s">
        <v>62</v>
      </c>
      <c r="S35">
        <v>6</v>
      </c>
      <c r="T35">
        <v>6</v>
      </c>
      <c r="U35">
        <v>6</v>
      </c>
      <c r="V35">
        <v>6</v>
      </c>
      <c r="W35">
        <v>6</v>
      </c>
      <c r="X35">
        <v>11</v>
      </c>
      <c r="Y35">
        <v>13</v>
      </c>
      <c r="Z35">
        <v>14</v>
      </c>
    </row>
    <row r="36" spans="1:26" x14ac:dyDescent="0.2">
      <c r="A36" s="14"/>
    </row>
    <row r="37" spans="1:26" x14ac:dyDescent="0.2">
      <c r="A37" s="14"/>
    </row>
    <row r="38" spans="1:26" x14ac:dyDescent="0.2">
      <c r="A38" s="14"/>
    </row>
    <row r="39" spans="1:26" x14ac:dyDescent="0.2">
      <c r="A39" s="14"/>
    </row>
    <row r="40" spans="1:26" x14ac:dyDescent="0.2">
      <c r="A40" s="14"/>
    </row>
    <row r="42" spans="1:26" x14ac:dyDescent="0.2">
      <c r="A42" s="14"/>
    </row>
    <row r="43" spans="1:26" x14ac:dyDescent="0.2">
      <c r="A43" s="14"/>
    </row>
    <row r="44" spans="1:26" x14ac:dyDescent="0.2">
      <c r="A44" s="14"/>
    </row>
    <row r="45" spans="1:26" x14ac:dyDescent="0.2">
      <c r="A45" s="14"/>
    </row>
    <row r="46" spans="1:26" x14ac:dyDescent="0.2">
      <c r="A46" s="14"/>
    </row>
    <row r="47" spans="1:26" x14ac:dyDescent="0.2">
      <c r="A47" s="14"/>
    </row>
  </sheetData>
  <mergeCells count="6">
    <mergeCell ref="A27:A29"/>
    <mergeCell ref="A3:A5"/>
    <mergeCell ref="A7:A9"/>
    <mergeCell ref="A13:A15"/>
    <mergeCell ref="A17:A19"/>
    <mergeCell ref="A23:A25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7"/>
  <sheetViews>
    <sheetView topLeftCell="L1" workbookViewId="0">
      <selection activeCell="D1" sqref="D1:D1048576"/>
    </sheetView>
  </sheetViews>
  <sheetFormatPr baseColWidth="10" defaultColWidth="8.83203125" defaultRowHeight="15" x14ac:dyDescent="0.2"/>
  <cols>
    <col min="1" max="1" width="24" bestFit="1" customWidth="1"/>
    <col min="2" max="2" width="11.5" bestFit="1" customWidth="1"/>
    <col min="3" max="3" width="12" bestFit="1" customWidth="1"/>
    <col min="14" max="14" width="18" bestFit="1" customWidth="1"/>
  </cols>
  <sheetData>
    <row r="1" spans="1:14" ht="16" x14ac:dyDescent="0.2">
      <c r="A1" t="s">
        <v>52</v>
      </c>
      <c r="B1" s="4" t="s">
        <v>18</v>
      </c>
      <c r="C1" s="12" t="s">
        <v>53</v>
      </c>
      <c r="D1" s="12" t="s">
        <v>62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  <c r="L1" s="12" t="s">
        <v>62</v>
      </c>
      <c r="M1" s="13" t="s">
        <v>63</v>
      </c>
      <c r="N1" s="13" t="s">
        <v>68</v>
      </c>
    </row>
    <row r="2" spans="1:14" ht="16" x14ac:dyDescent="0.2">
      <c r="A2" t="s">
        <v>31</v>
      </c>
      <c r="B2" s="4">
        <v>0</v>
      </c>
      <c r="C2">
        <v>7</v>
      </c>
      <c r="D2">
        <v>6</v>
      </c>
      <c r="E2">
        <f>'P3'!L5</f>
        <v>6</v>
      </c>
      <c r="F2">
        <f>'P4'!L5</f>
        <v>6</v>
      </c>
      <c r="G2">
        <f>'P5'!L5</f>
        <v>6</v>
      </c>
      <c r="H2">
        <f>'P6'!L5</f>
        <v>6</v>
      </c>
      <c r="I2">
        <f>'P7'!L5</f>
        <v>6</v>
      </c>
      <c r="J2">
        <f>'P8'!L5</f>
        <v>6</v>
      </c>
      <c r="K2">
        <f>'P9'!L5</f>
        <v>6</v>
      </c>
      <c r="L2">
        <f>'P10'!L5</f>
        <v>6</v>
      </c>
      <c r="M2">
        <f t="shared" ref="M2:M8" si="0">AVERAGE(C2:L2)</f>
        <v>6.1</v>
      </c>
      <c r="N2">
        <f>STDEV(C2:L2)</f>
        <v>0.31622776601683789</v>
      </c>
    </row>
    <row r="3" spans="1:14" x14ac:dyDescent="0.2">
      <c r="A3" s="30" t="s">
        <v>32</v>
      </c>
      <c r="B3" s="3">
        <v>10</v>
      </c>
      <c r="C3">
        <f>'P1'!L7</f>
        <v>7</v>
      </c>
      <c r="D3">
        <v>6</v>
      </c>
      <c r="E3">
        <f>'P3'!L7</f>
        <v>6</v>
      </c>
      <c r="F3">
        <f>'P4'!L7</f>
        <v>6</v>
      </c>
      <c r="G3">
        <f>'P5'!L7</f>
        <v>6</v>
      </c>
      <c r="H3">
        <f>'P6'!L7</f>
        <v>6</v>
      </c>
      <c r="I3">
        <f>'P7'!L7</f>
        <v>6</v>
      </c>
      <c r="J3">
        <f>'P8'!L7</f>
        <v>6</v>
      </c>
      <c r="K3">
        <f>'P9'!L7</f>
        <v>6</v>
      </c>
      <c r="L3">
        <f>'P10'!L7</f>
        <v>6</v>
      </c>
      <c r="M3">
        <f t="shared" si="0"/>
        <v>6.1</v>
      </c>
      <c r="N3">
        <f>STDEV(C3:L3)</f>
        <v>0.31622776601683789</v>
      </c>
    </row>
    <row r="4" spans="1:14" x14ac:dyDescent="0.2">
      <c r="A4" s="30"/>
      <c r="B4" s="3">
        <v>20</v>
      </c>
      <c r="C4">
        <f>'P1'!L9</f>
        <v>7</v>
      </c>
      <c r="D4">
        <v>6</v>
      </c>
      <c r="E4">
        <f>'P3'!L9</f>
        <v>6</v>
      </c>
      <c r="F4">
        <f>'P4'!L9</f>
        <v>6</v>
      </c>
      <c r="G4">
        <f>'P5'!L9</f>
        <v>6</v>
      </c>
      <c r="H4">
        <f>'P6'!L9</f>
        <v>6</v>
      </c>
      <c r="I4">
        <f>'P7'!L9</f>
        <v>6</v>
      </c>
      <c r="J4">
        <f>'P8'!L9</f>
        <v>6</v>
      </c>
      <c r="K4">
        <f>'P9'!L9</f>
        <v>6</v>
      </c>
      <c r="L4">
        <f>'P10'!L9</f>
        <v>6</v>
      </c>
      <c r="M4">
        <f t="shared" si="0"/>
        <v>6.1</v>
      </c>
      <c r="N4">
        <f t="shared" ref="N4:N9" si="1">STDEV(C4:L4)</f>
        <v>0.31622776601683789</v>
      </c>
    </row>
    <row r="5" spans="1:14" x14ac:dyDescent="0.2">
      <c r="A5" s="30"/>
      <c r="B5" s="3">
        <v>30</v>
      </c>
      <c r="C5">
        <f>'P1'!L11</f>
        <v>7</v>
      </c>
      <c r="D5">
        <v>6</v>
      </c>
      <c r="E5">
        <f>'P3'!L11</f>
        <v>6</v>
      </c>
      <c r="F5">
        <f>'P4'!L11</f>
        <v>6</v>
      </c>
      <c r="G5">
        <f>'P5'!L11</f>
        <v>7</v>
      </c>
      <c r="H5">
        <f>'P6'!L11</f>
        <v>6</v>
      </c>
      <c r="I5">
        <f>'P7'!L11</f>
        <v>6</v>
      </c>
      <c r="J5">
        <f>'P8'!L11</f>
        <v>6</v>
      </c>
      <c r="K5">
        <f>'P9'!L11</f>
        <v>6</v>
      </c>
      <c r="L5">
        <f>'P10'!L11</f>
        <v>6</v>
      </c>
      <c r="M5">
        <f t="shared" si="0"/>
        <v>6.2</v>
      </c>
      <c r="N5">
        <f t="shared" si="1"/>
        <v>0.42163702135578385</v>
      </c>
    </row>
    <row r="6" spans="1:14" x14ac:dyDescent="0.2">
      <c r="A6" s="6" t="s">
        <v>33</v>
      </c>
      <c r="B6" s="3" t="s">
        <v>65</v>
      </c>
      <c r="C6">
        <f>'P1'!L12</f>
        <v>7</v>
      </c>
      <c r="D6">
        <v>6</v>
      </c>
      <c r="E6">
        <f>'P3'!L12</f>
        <v>6</v>
      </c>
      <c r="F6">
        <f>'P4'!L12</f>
        <v>6</v>
      </c>
      <c r="G6">
        <f>'P5'!L12</f>
        <v>7</v>
      </c>
      <c r="H6">
        <f>'P6'!L12</f>
        <v>6</v>
      </c>
      <c r="I6">
        <f>'P7'!L12</f>
        <v>6</v>
      </c>
      <c r="J6">
        <f>'P8'!L12</f>
        <v>6</v>
      </c>
      <c r="K6">
        <f>'P9'!L12</f>
        <v>6</v>
      </c>
      <c r="L6">
        <f>'P10'!L12</f>
        <v>6</v>
      </c>
      <c r="M6">
        <f t="shared" si="0"/>
        <v>6.2</v>
      </c>
      <c r="N6">
        <f t="shared" si="1"/>
        <v>0.42163702135578385</v>
      </c>
    </row>
    <row r="7" spans="1:14" x14ac:dyDescent="0.2">
      <c r="A7" s="30" t="s">
        <v>69</v>
      </c>
      <c r="B7" s="3">
        <v>10</v>
      </c>
      <c r="C7">
        <f>'P1'!L14</f>
        <v>12</v>
      </c>
      <c r="D7">
        <v>13</v>
      </c>
      <c r="E7">
        <f>'P3'!L14</f>
        <v>14</v>
      </c>
      <c r="F7">
        <f>'P4'!L14</f>
        <v>10</v>
      </c>
      <c r="G7">
        <f>'P5'!L14</f>
        <v>11</v>
      </c>
      <c r="H7">
        <f>'P6'!L14</f>
        <v>13</v>
      </c>
      <c r="I7">
        <f>'P7'!L14</f>
        <v>9</v>
      </c>
      <c r="J7">
        <f>'P8'!L14</f>
        <v>13</v>
      </c>
      <c r="K7">
        <f>'P9'!L14</f>
        <v>7</v>
      </c>
      <c r="L7">
        <f>'P10'!L14</f>
        <v>13</v>
      </c>
      <c r="M7">
        <f t="shared" si="0"/>
        <v>11.5</v>
      </c>
      <c r="N7">
        <f t="shared" si="1"/>
        <v>2.2236106773543889</v>
      </c>
    </row>
    <row r="8" spans="1:14" x14ac:dyDescent="0.2">
      <c r="A8" s="30"/>
      <c r="B8" s="3">
        <v>20</v>
      </c>
      <c r="C8">
        <f>'P1'!L16</f>
        <v>14</v>
      </c>
      <c r="D8">
        <v>15</v>
      </c>
      <c r="E8">
        <f>'P3'!L16</f>
        <v>15</v>
      </c>
      <c r="F8">
        <f>'P4'!L16</f>
        <v>12</v>
      </c>
      <c r="G8">
        <f>'P5'!L16</f>
        <v>13</v>
      </c>
      <c r="H8">
        <f>'P6'!L16</f>
        <v>14</v>
      </c>
      <c r="I8">
        <f>'P7'!L16</f>
        <v>8</v>
      </c>
      <c r="J8">
        <f>'P8'!L16</f>
        <v>15</v>
      </c>
      <c r="K8">
        <f>'P9'!L16</f>
        <v>7</v>
      </c>
      <c r="L8">
        <f>'P10'!L16</f>
        <v>15</v>
      </c>
      <c r="M8">
        <f t="shared" si="0"/>
        <v>12.8</v>
      </c>
      <c r="N8">
        <f t="shared" si="1"/>
        <v>2.973961069759393</v>
      </c>
    </row>
    <row r="9" spans="1:14" x14ac:dyDescent="0.2">
      <c r="A9" s="30"/>
      <c r="B9" s="3">
        <v>30</v>
      </c>
      <c r="C9">
        <f>'P1'!L18</f>
        <v>16</v>
      </c>
      <c r="D9">
        <v>14</v>
      </c>
      <c r="E9">
        <f>'P3'!L18</f>
        <v>16</v>
      </c>
      <c r="F9">
        <f>'P4'!L18</f>
        <v>12</v>
      </c>
      <c r="G9">
        <f>'P5'!L18</f>
        <v>13</v>
      </c>
      <c r="H9">
        <f>'P6'!L18</f>
        <v>14</v>
      </c>
      <c r="I9">
        <f>'P7'!L18</f>
        <v>8</v>
      </c>
      <c r="J9">
        <f>'P8'!L18</f>
        <v>16</v>
      </c>
      <c r="K9">
        <f>'P9'!L18</f>
        <v>11</v>
      </c>
      <c r="L9">
        <f>'P10'!L18</f>
        <v>14</v>
      </c>
      <c r="M9">
        <f>AVERAGE(C9:L9)</f>
        <v>13.4</v>
      </c>
      <c r="N9">
        <f t="shared" si="1"/>
        <v>2.5473297566057087</v>
      </c>
    </row>
    <row r="10" spans="1:14" x14ac:dyDescent="0.2">
      <c r="A10" s="14"/>
    </row>
    <row r="11" spans="1:14" ht="16" x14ac:dyDescent="0.2">
      <c r="A11" s="14" t="s">
        <v>39</v>
      </c>
      <c r="B11" s="4" t="s">
        <v>18</v>
      </c>
      <c r="C11" s="12" t="s">
        <v>53</v>
      </c>
      <c r="D11" s="12" t="s">
        <v>62</v>
      </c>
      <c r="E11" s="12" t="s">
        <v>55</v>
      </c>
      <c r="F11" s="12" t="s">
        <v>56</v>
      </c>
      <c r="G11" s="12" t="s">
        <v>57</v>
      </c>
      <c r="H11" s="12" t="s">
        <v>58</v>
      </c>
      <c r="I11" s="12" t="s">
        <v>59</v>
      </c>
      <c r="J11" s="12" t="s">
        <v>60</v>
      </c>
      <c r="K11" s="12" t="s">
        <v>61</v>
      </c>
      <c r="L11" s="12" t="s">
        <v>62</v>
      </c>
      <c r="M11" s="13" t="s">
        <v>63</v>
      </c>
      <c r="N11" s="13" t="s">
        <v>68</v>
      </c>
    </row>
    <row r="12" spans="1:14" ht="16" x14ac:dyDescent="0.2">
      <c r="A12" s="14" t="s">
        <v>31</v>
      </c>
      <c r="B12" s="4">
        <v>0</v>
      </c>
      <c r="C12">
        <f>'P1'!L26</f>
        <v>6</v>
      </c>
      <c r="D12">
        <v>6</v>
      </c>
      <c r="E12">
        <f>'P3'!L26</f>
        <v>6</v>
      </c>
      <c r="F12">
        <f>'P4'!L26</f>
        <v>6</v>
      </c>
      <c r="G12">
        <f>'P5'!L26</f>
        <v>6</v>
      </c>
      <c r="H12">
        <f>'P6'!L26</f>
        <v>6</v>
      </c>
      <c r="I12">
        <f>'P7'!L26</f>
        <v>6</v>
      </c>
      <c r="J12">
        <f>'P8'!L26</f>
        <v>6</v>
      </c>
      <c r="K12">
        <f>'P9'!L26</f>
        <v>6</v>
      </c>
      <c r="L12">
        <f>'P10'!L26</f>
        <v>6</v>
      </c>
      <c r="M12">
        <f t="shared" ref="M12:M19" si="2">AVERAGE(C12:L12)</f>
        <v>6</v>
      </c>
      <c r="N12">
        <f>STDEV(C12:L12)</f>
        <v>0</v>
      </c>
    </row>
    <row r="13" spans="1:14" x14ac:dyDescent="0.2">
      <c r="A13" s="30" t="s">
        <v>32</v>
      </c>
      <c r="B13" s="3">
        <v>10</v>
      </c>
      <c r="C13">
        <f>'P1'!L28</f>
        <v>6</v>
      </c>
      <c r="D13">
        <v>6</v>
      </c>
      <c r="E13">
        <f>'P3'!L28</f>
        <v>6</v>
      </c>
      <c r="F13">
        <f>'P4'!L28</f>
        <v>6</v>
      </c>
      <c r="G13">
        <f>'P5'!L28</f>
        <v>6</v>
      </c>
      <c r="H13">
        <f>'P6'!L28</f>
        <v>6</v>
      </c>
      <c r="I13">
        <f>'P7'!L28</f>
        <v>6</v>
      </c>
      <c r="J13">
        <f>'P8'!L28</f>
        <v>6</v>
      </c>
      <c r="K13">
        <f>'P9'!L28</f>
        <v>6</v>
      </c>
      <c r="L13">
        <f>'P10'!L28</f>
        <v>6</v>
      </c>
      <c r="M13">
        <f t="shared" si="2"/>
        <v>6</v>
      </c>
      <c r="N13">
        <f>STDEV(C13:L13)</f>
        <v>0</v>
      </c>
    </row>
    <row r="14" spans="1:14" x14ac:dyDescent="0.2">
      <c r="A14" s="30"/>
      <c r="B14" s="3">
        <v>20</v>
      </c>
      <c r="C14">
        <f>'P1'!L30</f>
        <v>6</v>
      </c>
      <c r="D14">
        <v>6</v>
      </c>
      <c r="E14">
        <f>'P3'!L30</f>
        <v>6</v>
      </c>
      <c r="F14">
        <f>'P4'!L30</f>
        <v>6</v>
      </c>
      <c r="G14">
        <f>'P5'!L30</f>
        <v>6</v>
      </c>
      <c r="H14">
        <f>'P6'!L30</f>
        <v>6</v>
      </c>
      <c r="I14">
        <f>'P7'!L30</f>
        <v>6</v>
      </c>
      <c r="J14">
        <f>'P8'!L30</f>
        <v>6</v>
      </c>
      <c r="K14">
        <f>'P9'!L30</f>
        <v>6</v>
      </c>
      <c r="L14">
        <f>'P10'!L30</f>
        <v>6</v>
      </c>
      <c r="M14">
        <f t="shared" si="2"/>
        <v>6</v>
      </c>
      <c r="N14">
        <f t="shared" ref="N14:N19" si="3">STDEV(C14:L14)</f>
        <v>0</v>
      </c>
    </row>
    <row r="15" spans="1:14" x14ac:dyDescent="0.2">
      <c r="A15" s="30"/>
      <c r="B15" s="3">
        <v>30</v>
      </c>
      <c r="C15">
        <f>'P1'!L32</f>
        <v>6</v>
      </c>
      <c r="D15">
        <v>6</v>
      </c>
      <c r="E15">
        <f>'P3'!L32</f>
        <v>6</v>
      </c>
      <c r="F15">
        <f>'P4'!L32</f>
        <v>6</v>
      </c>
      <c r="G15">
        <f>'P5'!L32</f>
        <v>6</v>
      </c>
      <c r="H15">
        <f>'P6'!L32</f>
        <v>6</v>
      </c>
      <c r="I15">
        <f>'P7'!L32</f>
        <v>6</v>
      </c>
      <c r="J15">
        <f>'P8'!L32</f>
        <v>6</v>
      </c>
      <c r="K15">
        <f>'P9'!L32</f>
        <v>6</v>
      </c>
      <c r="L15">
        <f>'P10'!L32</f>
        <v>6</v>
      </c>
      <c r="M15">
        <f t="shared" si="2"/>
        <v>6</v>
      </c>
      <c r="N15">
        <f t="shared" si="3"/>
        <v>0</v>
      </c>
    </row>
    <row r="16" spans="1:14" x14ac:dyDescent="0.2">
      <c r="A16" s="6" t="s">
        <v>33</v>
      </c>
      <c r="B16" s="3" t="s">
        <v>65</v>
      </c>
      <c r="C16">
        <f>'P1'!L33</f>
        <v>6</v>
      </c>
      <c r="D16">
        <v>6</v>
      </c>
      <c r="E16">
        <f>'P3'!L33</f>
        <v>6</v>
      </c>
      <c r="F16">
        <f>'P4'!L33</f>
        <v>6</v>
      </c>
      <c r="G16">
        <f>'P5'!L33</f>
        <v>6</v>
      </c>
      <c r="H16">
        <f>'P6'!L33</f>
        <v>6</v>
      </c>
      <c r="I16">
        <f>'P7'!L33</f>
        <v>6</v>
      </c>
      <c r="J16">
        <f>'P8'!L33</f>
        <v>6</v>
      </c>
      <c r="K16">
        <f>'P9'!L33</f>
        <v>6</v>
      </c>
      <c r="L16">
        <f>'P10'!L33</f>
        <v>6</v>
      </c>
      <c r="M16">
        <f>AVERAGE(C16:L16)</f>
        <v>6</v>
      </c>
      <c r="N16">
        <f t="shared" si="3"/>
        <v>0</v>
      </c>
    </row>
    <row r="17" spans="1:14" x14ac:dyDescent="0.2">
      <c r="A17" s="30" t="s">
        <v>69</v>
      </c>
      <c r="B17" s="3">
        <v>10</v>
      </c>
      <c r="C17">
        <f>'P1'!L35</f>
        <v>9</v>
      </c>
      <c r="D17">
        <v>13</v>
      </c>
      <c r="E17">
        <f>'P3'!L35</f>
        <v>15</v>
      </c>
      <c r="F17">
        <f>'P4'!L35</f>
        <v>12</v>
      </c>
      <c r="G17">
        <f>'P5'!L35</f>
        <v>11</v>
      </c>
      <c r="H17">
        <f>'P6'!L35</f>
        <v>11</v>
      </c>
      <c r="I17">
        <f>'P7'!L35</f>
        <v>8</v>
      </c>
      <c r="J17">
        <f>'P8'!L35</f>
        <v>13</v>
      </c>
      <c r="K17">
        <f>'P9'!L35</f>
        <v>9</v>
      </c>
      <c r="L17">
        <f>'P10'!L35</f>
        <v>13</v>
      </c>
      <c r="M17">
        <f t="shared" si="2"/>
        <v>11.4</v>
      </c>
      <c r="N17">
        <f t="shared" si="3"/>
        <v>2.2211108331943596</v>
      </c>
    </row>
    <row r="18" spans="1:14" x14ac:dyDescent="0.2">
      <c r="A18" s="30"/>
      <c r="B18" s="3">
        <v>20</v>
      </c>
      <c r="C18">
        <f>'P1'!L37</f>
        <v>12</v>
      </c>
      <c r="D18">
        <v>15</v>
      </c>
      <c r="E18">
        <f>'P3'!L37</f>
        <v>15</v>
      </c>
      <c r="F18">
        <f>'P4'!L37</f>
        <v>12</v>
      </c>
      <c r="G18">
        <f>'P5'!L37</f>
        <v>9</v>
      </c>
      <c r="H18">
        <f>'P6'!L37</f>
        <v>11</v>
      </c>
      <c r="I18">
        <f>'P7'!L37</f>
        <v>8</v>
      </c>
      <c r="J18">
        <f>'P8'!L37</f>
        <v>13</v>
      </c>
      <c r="K18">
        <f>'P9'!L37</f>
        <v>11</v>
      </c>
      <c r="L18">
        <f>'P10'!L37</f>
        <v>15</v>
      </c>
      <c r="M18">
        <f t="shared" si="2"/>
        <v>12.1</v>
      </c>
      <c r="N18">
        <f t="shared" si="3"/>
        <v>2.469817807045696</v>
      </c>
    </row>
    <row r="19" spans="1:14" x14ac:dyDescent="0.2">
      <c r="A19" s="30"/>
      <c r="B19" s="3">
        <v>30</v>
      </c>
      <c r="C19">
        <f>'P1'!L39</f>
        <v>13</v>
      </c>
      <c r="D19">
        <v>14</v>
      </c>
      <c r="E19">
        <f>'P3'!L39</f>
        <v>15</v>
      </c>
      <c r="F19">
        <f>'P4'!L39</f>
        <v>13</v>
      </c>
      <c r="G19">
        <f>'P5'!L39</f>
        <v>11</v>
      </c>
      <c r="H19">
        <f>'P6'!L39</f>
        <v>13</v>
      </c>
      <c r="I19">
        <f>'P7'!L39</f>
        <v>10</v>
      </c>
      <c r="J19">
        <f>'P8'!L39</f>
        <v>15</v>
      </c>
      <c r="K19">
        <f>'P9'!L39</f>
        <v>11</v>
      </c>
      <c r="L19">
        <f>'P10'!L39</f>
        <v>14</v>
      </c>
      <c r="M19">
        <f t="shared" si="2"/>
        <v>12.9</v>
      </c>
      <c r="N19">
        <f t="shared" si="3"/>
        <v>1.7288403306519948</v>
      </c>
    </row>
    <row r="20" spans="1:14" x14ac:dyDescent="0.2">
      <c r="A20" s="14"/>
    </row>
    <row r="21" spans="1:14" ht="16" x14ac:dyDescent="0.2">
      <c r="A21" s="14" t="s">
        <v>46</v>
      </c>
      <c r="B21" s="4" t="s">
        <v>18</v>
      </c>
      <c r="C21" s="12" t="s">
        <v>53</v>
      </c>
      <c r="D21" s="12" t="s">
        <v>62</v>
      </c>
      <c r="E21" s="12" t="s">
        <v>55</v>
      </c>
      <c r="F21" s="12" t="s">
        <v>56</v>
      </c>
      <c r="G21" s="12" t="s">
        <v>57</v>
      </c>
      <c r="H21" s="12" t="s">
        <v>58</v>
      </c>
      <c r="I21" s="12" t="s">
        <v>59</v>
      </c>
      <c r="J21" s="12" t="s">
        <v>60</v>
      </c>
      <c r="K21" s="12" t="s">
        <v>61</v>
      </c>
      <c r="L21" s="12" t="s">
        <v>62</v>
      </c>
      <c r="M21" s="13" t="s">
        <v>63</v>
      </c>
      <c r="N21" s="13" t="s">
        <v>68</v>
      </c>
    </row>
    <row r="22" spans="1:14" ht="16" x14ac:dyDescent="0.2">
      <c r="A22" s="14" t="s">
        <v>31</v>
      </c>
      <c r="B22" s="4">
        <v>0</v>
      </c>
      <c r="C22">
        <f>'P1'!L47</f>
        <v>6</v>
      </c>
      <c r="D22">
        <v>6</v>
      </c>
      <c r="E22">
        <f>'P3'!L47</f>
        <v>6</v>
      </c>
      <c r="F22">
        <f>'P4'!L47</f>
        <v>6</v>
      </c>
      <c r="G22">
        <f>'P5'!L47</f>
        <v>6</v>
      </c>
      <c r="H22">
        <f>'P6'!L47</f>
        <v>6</v>
      </c>
      <c r="I22">
        <f>'P7'!L47</f>
        <v>6</v>
      </c>
      <c r="J22">
        <f>'P8'!L47</f>
        <v>6</v>
      </c>
      <c r="K22">
        <f>'P9'!L47</f>
        <v>6</v>
      </c>
      <c r="L22">
        <f>'P10'!L47</f>
        <v>6</v>
      </c>
      <c r="M22">
        <f t="shared" ref="M22:M29" si="4">AVERAGE(C22:L22)</f>
        <v>6</v>
      </c>
      <c r="N22">
        <f t="shared" ref="N22:N29" si="5">STDEV(C22:L22)</f>
        <v>0</v>
      </c>
    </row>
    <row r="23" spans="1:14" x14ac:dyDescent="0.2">
      <c r="A23" s="30" t="s">
        <v>32</v>
      </c>
      <c r="B23" s="3">
        <v>10</v>
      </c>
      <c r="C23">
        <f>'P1'!L49</f>
        <v>6</v>
      </c>
      <c r="D23">
        <v>6</v>
      </c>
      <c r="E23">
        <f>'P3'!L49</f>
        <v>6</v>
      </c>
      <c r="F23">
        <f>'P4'!L49</f>
        <v>6</v>
      </c>
      <c r="G23">
        <f>'P5'!L49</f>
        <v>6</v>
      </c>
      <c r="H23">
        <f>'P6'!L49</f>
        <v>6</v>
      </c>
      <c r="I23">
        <f>'P7'!L49</f>
        <v>6</v>
      </c>
      <c r="J23">
        <f>'P8'!L49</f>
        <v>6</v>
      </c>
      <c r="K23">
        <f>'P9'!L49</f>
        <v>6</v>
      </c>
      <c r="L23">
        <f>'P10'!L49</f>
        <v>6</v>
      </c>
      <c r="M23">
        <f t="shared" si="4"/>
        <v>6</v>
      </c>
      <c r="N23">
        <f t="shared" si="5"/>
        <v>0</v>
      </c>
    </row>
    <row r="24" spans="1:14" x14ac:dyDescent="0.2">
      <c r="A24" s="30"/>
      <c r="B24" s="3">
        <v>20</v>
      </c>
      <c r="C24">
        <f>'P1'!L51</f>
        <v>6</v>
      </c>
      <c r="D24">
        <v>6</v>
      </c>
      <c r="E24">
        <f>'P3'!L51</f>
        <v>6</v>
      </c>
      <c r="F24">
        <f>'P4'!L51</f>
        <v>6</v>
      </c>
      <c r="G24">
        <f>'P5'!L51</f>
        <v>6</v>
      </c>
      <c r="H24">
        <f>'P6'!L51</f>
        <v>6</v>
      </c>
      <c r="I24">
        <f>'P7'!L51</f>
        <v>6</v>
      </c>
      <c r="J24">
        <f>'P8'!L51</f>
        <v>6</v>
      </c>
      <c r="K24">
        <f>'P9'!L51</f>
        <v>6</v>
      </c>
      <c r="L24">
        <f>'P10'!L51</f>
        <v>6</v>
      </c>
      <c r="M24">
        <f t="shared" si="4"/>
        <v>6</v>
      </c>
      <c r="N24">
        <f t="shared" si="5"/>
        <v>0</v>
      </c>
    </row>
    <row r="25" spans="1:14" x14ac:dyDescent="0.2">
      <c r="A25" s="30"/>
      <c r="B25" s="3">
        <v>30</v>
      </c>
      <c r="C25">
        <f>'P1'!L53</f>
        <v>6</v>
      </c>
      <c r="D25">
        <v>6</v>
      </c>
      <c r="E25">
        <f>'P3'!L53</f>
        <v>6</v>
      </c>
      <c r="F25">
        <f>'P4'!L53</f>
        <v>6</v>
      </c>
      <c r="G25">
        <f>'P5'!L53</f>
        <v>6</v>
      </c>
      <c r="H25">
        <f>'P6'!L53</f>
        <v>6</v>
      </c>
      <c r="I25">
        <f>'P7'!L53</f>
        <v>6</v>
      </c>
      <c r="J25">
        <f>'P8'!L53</f>
        <v>6</v>
      </c>
      <c r="K25">
        <f>'P9'!L53</f>
        <v>6</v>
      </c>
      <c r="L25">
        <f>'P10'!L53</f>
        <v>6</v>
      </c>
      <c r="M25">
        <f t="shared" si="4"/>
        <v>6</v>
      </c>
      <c r="N25">
        <f t="shared" si="5"/>
        <v>0</v>
      </c>
    </row>
    <row r="26" spans="1:14" x14ac:dyDescent="0.2">
      <c r="B26" s="3" t="s">
        <v>65</v>
      </c>
      <c r="C26">
        <f>'P1'!L54</f>
        <v>6</v>
      </c>
      <c r="D26">
        <v>6</v>
      </c>
      <c r="E26">
        <f>'P3'!L54</f>
        <v>6</v>
      </c>
      <c r="F26">
        <f>'P4'!L54</f>
        <v>6</v>
      </c>
      <c r="G26">
        <f>'P5'!L54</f>
        <v>6</v>
      </c>
      <c r="H26">
        <f>'P6'!L54</f>
        <v>6</v>
      </c>
      <c r="I26">
        <f>'P7'!L54</f>
        <v>6</v>
      </c>
      <c r="J26">
        <f>'P8'!L54</f>
        <v>6</v>
      </c>
      <c r="K26">
        <f>'P9'!L54</f>
        <v>6</v>
      </c>
      <c r="L26">
        <f>'P10'!L54</f>
        <v>6</v>
      </c>
      <c r="M26">
        <f t="shared" si="4"/>
        <v>6</v>
      </c>
      <c r="N26">
        <f t="shared" si="5"/>
        <v>0</v>
      </c>
    </row>
    <row r="27" spans="1:14" x14ac:dyDescent="0.2">
      <c r="A27" s="30" t="s">
        <v>69</v>
      </c>
      <c r="B27" s="3">
        <v>10</v>
      </c>
      <c r="C27">
        <f>'P1'!L56</f>
        <v>11</v>
      </c>
      <c r="D27">
        <v>11</v>
      </c>
      <c r="E27">
        <f>'P3'!L56</f>
        <v>15</v>
      </c>
      <c r="F27">
        <f>'P4'!L56</f>
        <v>9</v>
      </c>
      <c r="G27">
        <f>'P5'!L56</f>
        <v>12</v>
      </c>
      <c r="H27">
        <f>'P6'!L56</f>
        <v>11</v>
      </c>
      <c r="I27">
        <f>'P7'!L56</f>
        <v>11</v>
      </c>
      <c r="J27">
        <f>'P8'!L56</f>
        <v>15</v>
      </c>
      <c r="K27">
        <f>'P9'!L56</f>
        <v>7</v>
      </c>
      <c r="L27">
        <f>'P10'!L56</f>
        <v>11</v>
      </c>
      <c r="M27">
        <f>AVERAGE(C27:L27)</f>
        <v>11.3</v>
      </c>
      <c r="N27">
        <f t="shared" si="5"/>
        <v>2.4060109910158096</v>
      </c>
    </row>
    <row r="28" spans="1:14" x14ac:dyDescent="0.2">
      <c r="A28" s="30"/>
      <c r="B28" s="3">
        <v>20</v>
      </c>
      <c r="C28">
        <f>'P1'!L58</f>
        <v>13</v>
      </c>
      <c r="D28">
        <v>13</v>
      </c>
      <c r="E28">
        <f>'P3'!L58</f>
        <v>15</v>
      </c>
      <c r="F28">
        <f>'P4'!L58</f>
        <v>12</v>
      </c>
      <c r="G28">
        <f>'P5'!L58</f>
        <v>12</v>
      </c>
      <c r="H28">
        <f>'P6'!L58</f>
        <v>13</v>
      </c>
      <c r="I28">
        <f>'P7'!L58</f>
        <v>12</v>
      </c>
      <c r="J28">
        <f>'P8'!L58</f>
        <v>15</v>
      </c>
      <c r="K28">
        <f>'P9'!L58</f>
        <v>7</v>
      </c>
      <c r="L28">
        <f>'P10'!L58</f>
        <v>13</v>
      </c>
      <c r="M28">
        <f t="shared" si="4"/>
        <v>12.5</v>
      </c>
      <c r="N28">
        <f t="shared" si="5"/>
        <v>2.2236106773543889</v>
      </c>
    </row>
    <row r="29" spans="1:14" x14ac:dyDescent="0.2">
      <c r="A29" s="30"/>
      <c r="B29" s="3">
        <v>30</v>
      </c>
      <c r="C29">
        <f>'P1'!L60</f>
        <v>15</v>
      </c>
      <c r="D29">
        <v>14</v>
      </c>
      <c r="E29">
        <f>'P3'!L60</f>
        <v>16</v>
      </c>
      <c r="F29">
        <f>'P4'!L60</f>
        <v>13</v>
      </c>
      <c r="G29">
        <f>'P5'!L60</f>
        <v>12</v>
      </c>
      <c r="H29">
        <f>'P6'!L60</f>
        <v>13</v>
      </c>
      <c r="I29">
        <f>'P7'!L60</f>
        <v>12</v>
      </c>
      <c r="J29">
        <f>'P8'!L60</f>
        <v>15</v>
      </c>
      <c r="K29">
        <f>'P9'!L60</f>
        <v>8</v>
      </c>
      <c r="L29">
        <f>'P10'!L60</f>
        <v>14</v>
      </c>
      <c r="M29">
        <f t="shared" si="4"/>
        <v>13.2</v>
      </c>
      <c r="N29">
        <f t="shared" si="5"/>
        <v>2.2509257354845489</v>
      </c>
    </row>
    <row r="30" spans="1:14" x14ac:dyDescent="0.2">
      <c r="A30" s="14"/>
    </row>
    <row r="31" spans="1:14" x14ac:dyDescent="0.2">
      <c r="A31" s="14"/>
    </row>
    <row r="32" spans="1:14" x14ac:dyDescent="0.2">
      <c r="A32" s="14"/>
    </row>
    <row r="35" spans="1:1" x14ac:dyDescent="0.2">
      <c r="A35" s="14"/>
    </row>
    <row r="36" spans="1:1" x14ac:dyDescent="0.2">
      <c r="A36" s="14"/>
    </row>
    <row r="37" spans="1:1" x14ac:dyDescent="0.2">
      <c r="A37" s="14"/>
    </row>
    <row r="38" spans="1:1" x14ac:dyDescent="0.2">
      <c r="A38" s="14"/>
    </row>
    <row r="39" spans="1:1" x14ac:dyDescent="0.2">
      <c r="A39" s="14"/>
    </row>
    <row r="40" spans="1:1" x14ac:dyDescent="0.2">
      <c r="A40" s="14"/>
    </row>
    <row r="42" spans="1:1" x14ac:dyDescent="0.2">
      <c r="A42" s="14"/>
    </row>
    <row r="43" spans="1:1" x14ac:dyDescent="0.2">
      <c r="A43" s="14"/>
    </row>
    <row r="44" spans="1:1" x14ac:dyDescent="0.2">
      <c r="A44" s="14"/>
    </row>
    <row r="45" spans="1:1" x14ac:dyDescent="0.2">
      <c r="A45" s="14"/>
    </row>
    <row r="46" spans="1:1" x14ac:dyDescent="0.2">
      <c r="A46" s="14"/>
    </row>
    <row r="47" spans="1:1" x14ac:dyDescent="0.2">
      <c r="A47" s="14"/>
    </row>
  </sheetData>
  <mergeCells count="6">
    <mergeCell ref="A27:A29"/>
    <mergeCell ref="A3:A5"/>
    <mergeCell ref="A7:A9"/>
    <mergeCell ref="A13:A15"/>
    <mergeCell ref="A17:A19"/>
    <mergeCell ref="A23:A25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1"/>
  <sheetViews>
    <sheetView workbookViewId="0">
      <selection activeCell="B19" sqref="A19:XFD19"/>
    </sheetView>
  </sheetViews>
  <sheetFormatPr baseColWidth="10" defaultColWidth="8.83203125" defaultRowHeight="15" x14ac:dyDescent="0.2"/>
  <cols>
    <col min="1" max="1" width="10.5" bestFit="1" customWidth="1"/>
    <col min="3" max="3" width="11" bestFit="1" customWidth="1"/>
  </cols>
  <sheetData>
    <row r="1" spans="1:6" x14ac:dyDescent="0.2">
      <c r="A1" t="s">
        <v>70</v>
      </c>
      <c r="B1" t="s">
        <v>71</v>
      </c>
      <c r="C1" t="s">
        <v>72</v>
      </c>
      <c r="D1" t="s">
        <v>73</v>
      </c>
      <c r="E1" t="s">
        <v>74</v>
      </c>
    </row>
    <row r="2" spans="1:6" x14ac:dyDescent="0.2">
      <c r="A2" s="30">
        <v>1</v>
      </c>
      <c r="B2" t="s">
        <v>75</v>
      </c>
      <c r="C2">
        <v>460</v>
      </c>
      <c r="D2">
        <v>1.014</v>
      </c>
    </row>
    <row r="3" spans="1:6" x14ac:dyDescent="0.2">
      <c r="A3" s="30"/>
      <c r="B3" t="s">
        <v>66</v>
      </c>
      <c r="C3">
        <v>570</v>
      </c>
      <c r="D3">
        <v>1.016</v>
      </c>
    </row>
    <row r="4" spans="1:6" x14ac:dyDescent="0.2">
      <c r="A4" s="30"/>
      <c r="B4" t="s">
        <v>76</v>
      </c>
      <c r="C4">
        <v>420</v>
      </c>
      <c r="D4">
        <v>1.012</v>
      </c>
    </row>
    <row r="5" spans="1:6" x14ac:dyDescent="0.2">
      <c r="A5" s="30">
        <v>2</v>
      </c>
      <c r="B5" t="s">
        <v>75</v>
      </c>
      <c r="C5">
        <v>520</v>
      </c>
      <c r="D5">
        <v>1.014</v>
      </c>
      <c r="E5">
        <v>510</v>
      </c>
      <c r="F5">
        <v>1.014</v>
      </c>
    </row>
    <row r="6" spans="1:6" x14ac:dyDescent="0.2">
      <c r="A6" s="30"/>
      <c r="B6" t="s">
        <v>66</v>
      </c>
      <c r="C6">
        <v>550</v>
      </c>
      <c r="D6">
        <v>1.016</v>
      </c>
      <c r="E6">
        <v>550</v>
      </c>
      <c r="F6">
        <v>1.016</v>
      </c>
    </row>
    <row r="7" spans="1:6" x14ac:dyDescent="0.2">
      <c r="A7" s="30"/>
      <c r="B7" t="s">
        <v>76</v>
      </c>
      <c r="C7">
        <v>460</v>
      </c>
      <c r="D7">
        <v>1.012</v>
      </c>
      <c r="E7">
        <v>460</v>
      </c>
      <c r="F7">
        <v>1.012</v>
      </c>
    </row>
    <row r="8" spans="1:6" x14ac:dyDescent="0.2">
      <c r="A8" s="30">
        <v>3</v>
      </c>
      <c r="B8" t="s">
        <v>75</v>
      </c>
      <c r="C8">
        <v>320</v>
      </c>
      <c r="D8" s="18">
        <v>1.01</v>
      </c>
    </row>
    <row r="9" spans="1:6" x14ac:dyDescent="0.2">
      <c r="A9" s="30"/>
      <c r="B9" t="s">
        <v>66</v>
      </c>
      <c r="C9">
        <v>180</v>
      </c>
      <c r="D9">
        <v>1.0049999999999999</v>
      </c>
    </row>
    <row r="10" spans="1:6" x14ac:dyDescent="0.2">
      <c r="A10" s="30"/>
      <c r="B10" t="s">
        <v>76</v>
      </c>
      <c r="C10">
        <v>200</v>
      </c>
      <c r="D10">
        <v>1.004</v>
      </c>
    </row>
    <row r="11" spans="1:6" x14ac:dyDescent="0.2">
      <c r="A11" s="30">
        <v>4</v>
      </c>
      <c r="B11" t="s">
        <v>75</v>
      </c>
      <c r="C11">
        <v>130</v>
      </c>
      <c r="D11">
        <v>1002</v>
      </c>
    </row>
    <row r="12" spans="1:6" x14ac:dyDescent="0.2">
      <c r="A12" s="30"/>
      <c r="B12" t="s">
        <v>66</v>
      </c>
      <c r="C12">
        <v>570</v>
      </c>
      <c r="D12">
        <v>1.016</v>
      </c>
    </row>
    <row r="13" spans="1:6" x14ac:dyDescent="0.2">
      <c r="A13" s="30"/>
      <c r="B13" t="s">
        <v>76</v>
      </c>
      <c r="C13">
        <v>530</v>
      </c>
      <c r="D13">
        <v>1.016</v>
      </c>
      <c r="E13">
        <v>540</v>
      </c>
      <c r="F13">
        <v>1.014</v>
      </c>
    </row>
    <row r="14" spans="1:6" x14ac:dyDescent="0.2">
      <c r="A14" s="30">
        <v>5</v>
      </c>
      <c r="B14" t="s">
        <v>75</v>
      </c>
      <c r="C14">
        <v>350</v>
      </c>
      <c r="D14">
        <v>1.008</v>
      </c>
      <c r="E14">
        <v>360</v>
      </c>
      <c r="F14">
        <v>1.008</v>
      </c>
    </row>
    <row r="15" spans="1:6" x14ac:dyDescent="0.2">
      <c r="A15" s="30"/>
      <c r="B15" t="s">
        <v>66</v>
      </c>
      <c r="C15">
        <v>360</v>
      </c>
      <c r="D15">
        <v>1.01</v>
      </c>
      <c r="E15">
        <v>360</v>
      </c>
      <c r="F15">
        <v>1.01</v>
      </c>
    </row>
    <row r="16" spans="1:6" x14ac:dyDescent="0.2">
      <c r="A16" s="30"/>
      <c r="B16" t="s">
        <v>76</v>
      </c>
      <c r="C16">
        <v>260</v>
      </c>
      <c r="D16">
        <v>1.008</v>
      </c>
      <c r="E16">
        <v>260</v>
      </c>
      <c r="F16">
        <v>1.008</v>
      </c>
    </row>
    <row r="17" spans="1:6" x14ac:dyDescent="0.2">
      <c r="A17" s="30">
        <v>6</v>
      </c>
      <c r="B17" t="s">
        <v>75</v>
      </c>
      <c r="C17">
        <v>680</v>
      </c>
      <c r="D17" s="18">
        <v>1.02</v>
      </c>
    </row>
    <row r="18" spans="1:6" x14ac:dyDescent="0.2">
      <c r="A18" s="30"/>
      <c r="B18" t="s">
        <v>66</v>
      </c>
      <c r="C18">
        <v>660</v>
      </c>
      <c r="D18" s="18">
        <v>1.02</v>
      </c>
    </row>
    <row r="19" spans="1:6" x14ac:dyDescent="0.2">
      <c r="A19" s="30"/>
      <c r="B19" t="s">
        <v>76</v>
      </c>
      <c r="C19">
        <v>730</v>
      </c>
      <c r="D19">
        <v>1.02</v>
      </c>
      <c r="E19">
        <v>740</v>
      </c>
      <c r="F19">
        <v>1.02</v>
      </c>
    </row>
    <row r="20" spans="1:6" x14ac:dyDescent="0.2">
      <c r="A20" s="30">
        <v>7</v>
      </c>
      <c r="B20" t="s">
        <v>75</v>
      </c>
      <c r="C20">
        <v>150</v>
      </c>
      <c r="D20">
        <v>1.002</v>
      </c>
      <c r="E20">
        <v>130</v>
      </c>
      <c r="F20">
        <v>1.002</v>
      </c>
    </row>
    <row r="21" spans="1:6" x14ac:dyDescent="0.2">
      <c r="A21" s="30"/>
      <c r="B21" t="s">
        <v>66</v>
      </c>
      <c r="C21">
        <v>210</v>
      </c>
      <c r="D21">
        <v>1.0049999999999999</v>
      </c>
      <c r="E21">
        <v>210</v>
      </c>
      <c r="F21">
        <v>1.0049999999999999</v>
      </c>
    </row>
    <row r="22" spans="1:6" x14ac:dyDescent="0.2">
      <c r="A22" s="30"/>
      <c r="B22" t="s">
        <v>76</v>
      </c>
      <c r="C22">
        <v>460</v>
      </c>
      <c r="D22">
        <v>1.012</v>
      </c>
      <c r="E22">
        <v>470</v>
      </c>
      <c r="F22">
        <v>1.012</v>
      </c>
    </row>
    <row r="23" spans="1:6" x14ac:dyDescent="0.2">
      <c r="A23" s="30">
        <v>8</v>
      </c>
      <c r="B23" t="s">
        <v>75</v>
      </c>
      <c r="C23">
        <v>320</v>
      </c>
      <c r="D23">
        <v>1.01</v>
      </c>
      <c r="E23">
        <v>330</v>
      </c>
      <c r="F23">
        <v>1.01</v>
      </c>
    </row>
    <row r="24" spans="1:6" x14ac:dyDescent="0.2">
      <c r="A24" s="30"/>
      <c r="B24" t="s">
        <v>66</v>
      </c>
      <c r="C24">
        <v>200</v>
      </c>
      <c r="D24">
        <v>1.004</v>
      </c>
      <c r="E24">
        <v>200</v>
      </c>
      <c r="F24">
        <v>1.004</v>
      </c>
    </row>
    <row r="25" spans="1:6" x14ac:dyDescent="0.2">
      <c r="A25" s="30"/>
      <c r="B25" t="s">
        <v>76</v>
      </c>
      <c r="C25">
        <v>130</v>
      </c>
      <c r="D25">
        <v>1.002</v>
      </c>
      <c r="E25">
        <v>130</v>
      </c>
      <c r="F25">
        <v>1.002</v>
      </c>
    </row>
    <row r="26" spans="1:6" x14ac:dyDescent="0.2">
      <c r="A26" s="30">
        <v>9</v>
      </c>
      <c r="B26" t="s">
        <v>75</v>
      </c>
      <c r="C26">
        <v>660</v>
      </c>
      <c r="D26">
        <v>1.018</v>
      </c>
      <c r="E26">
        <v>650</v>
      </c>
      <c r="F26">
        <v>1.016</v>
      </c>
    </row>
    <row r="27" spans="1:6" x14ac:dyDescent="0.2">
      <c r="A27" s="30"/>
      <c r="B27" t="s">
        <v>66</v>
      </c>
      <c r="C27">
        <v>100</v>
      </c>
      <c r="D27">
        <v>1.002</v>
      </c>
      <c r="E27">
        <v>100</v>
      </c>
      <c r="F27">
        <v>1.002</v>
      </c>
    </row>
    <row r="28" spans="1:6" x14ac:dyDescent="0.2">
      <c r="A28" s="30"/>
      <c r="B28" t="s">
        <v>76</v>
      </c>
      <c r="C28">
        <v>40</v>
      </c>
      <c r="D28">
        <v>1.002</v>
      </c>
      <c r="E28">
        <v>40</v>
      </c>
      <c r="F28">
        <v>1.002</v>
      </c>
    </row>
    <row r="29" spans="1:6" x14ac:dyDescent="0.2">
      <c r="A29" s="30">
        <v>10</v>
      </c>
      <c r="B29" t="s">
        <v>75</v>
      </c>
      <c r="C29">
        <v>320</v>
      </c>
      <c r="D29">
        <v>1.008</v>
      </c>
      <c r="E29">
        <v>320</v>
      </c>
      <c r="F29">
        <v>1.008</v>
      </c>
    </row>
    <row r="30" spans="1:6" x14ac:dyDescent="0.2">
      <c r="A30" s="30"/>
      <c r="B30" t="s">
        <v>66</v>
      </c>
      <c r="C30">
        <v>290</v>
      </c>
      <c r="D30">
        <v>1.008</v>
      </c>
      <c r="E30">
        <v>280</v>
      </c>
      <c r="F30">
        <v>1.008</v>
      </c>
    </row>
    <row r="31" spans="1:6" x14ac:dyDescent="0.2">
      <c r="A31" s="30"/>
      <c r="B31" t="s">
        <v>76</v>
      </c>
      <c r="C31">
        <v>460</v>
      </c>
      <c r="D31">
        <v>1.012</v>
      </c>
      <c r="E31">
        <v>460</v>
      </c>
      <c r="F31">
        <v>1.012</v>
      </c>
    </row>
  </sheetData>
  <mergeCells count="10">
    <mergeCell ref="A20:A22"/>
    <mergeCell ref="A23:A25"/>
    <mergeCell ref="A26:A28"/>
    <mergeCell ref="A29:A31"/>
    <mergeCell ref="A2:A4"/>
    <mergeCell ref="A5:A7"/>
    <mergeCell ref="A8:A10"/>
    <mergeCell ref="A11:A13"/>
    <mergeCell ref="A14:A16"/>
    <mergeCell ref="A17:A19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31"/>
  <sheetViews>
    <sheetView workbookViewId="0">
      <selection activeCell="D13" sqref="D13"/>
    </sheetView>
  </sheetViews>
  <sheetFormatPr baseColWidth="10" defaultColWidth="8.83203125" defaultRowHeight="15" x14ac:dyDescent="0.2"/>
  <sheetData>
    <row r="1" spans="1:4" x14ac:dyDescent="0.2">
      <c r="A1" t="s">
        <v>70</v>
      </c>
      <c r="B1" t="s">
        <v>71</v>
      </c>
      <c r="C1" t="s">
        <v>77</v>
      </c>
      <c r="D1" t="s">
        <v>78</v>
      </c>
    </row>
    <row r="2" spans="1:4" x14ac:dyDescent="0.2">
      <c r="A2" s="30">
        <v>1</v>
      </c>
      <c r="B2" t="s">
        <v>75</v>
      </c>
      <c r="C2">
        <v>0</v>
      </c>
      <c r="D2">
        <v>0</v>
      </c>
    </row>
    <row r="3" spans="1:4" x14ac:dyDescent="0.2">
      <c r="A3" s="30"/>
      <c r="B3" t="s">
        <v>66</v>
      </c>
      <c r="C3">
        <v>0</v>
      </c>
      <c r="D3">
        <v>0</v>
      </c>
    </row>
    <row r="4" spans="1:4" x14ac:dyDescent="0.2">
      <c r="A4" s="30"/>
      <c r="B4" t="s">
        <v>76</v>
      </c>
      <c r="C4">
        <v>0</v>
      </c>
      <c r="D4">
        <v>0</v>
      </c>
    </row>
    <row r="5" spans="1:4" x14ac:dyDescent="0.2">
      <c r="A5" s="30">
        <v>2</v>
      </c>
      <c r="B5" t="s">
        <v>75</v>
      </c>
    </row>
    <row r="6" spans="1:4" x14ac:dyDescent="0.2">
      <c r="A6" s="30"/>
      <c r="B6" t="s">
        <v>66</v>
      </c>
    </row>
    <row r="7" spans="1:4" x14ac:dyDescent="0.2">
      <c r="A7" s="30"/>
      <c r="B7" t="s">
        <v>76</v>
      </c>
    </row>
    <row r="8" spans="1:4" x14ac:dyDescent="0.2">
      <c r="A8" s="30">
        <v>3</v>
      </c>
      <c r="B8" t="s">
        <v>75</v>
      </c>
    </row>
    <row r="9" spans="1:4" x14ac:dyDescent="0.2">
      <c r="A9" s="30"/>
      <c r="B9" t="s">
        <v>66</v>
      </c>
      <c r="C9">
        <v>0</v>
      </c>
      <c r="D9">
        <v>0</v>
      </c>
    </row>
    <row r="10" spans="1:4" x14ac:dyDescent="0.2">
      <c r="A10" s="30"/>
      <c r="B10" t="s">
        <v>76</v>
      </c>
      <c r="C10">
        <v>0</v>
      </c>
      <c r="D10">
        <v>0</v>
      </c>
    </row>
    <row r="11" spans="1:4" x14ac:dyDescent="0.2">
      <c r="A11" s="30">
        <v>4</v>
      </c>
      <c r="B11" t="s">
        <v>75</v>
      </c>
    </row>
    <row r="12" spans="1:4" x14ac:dyDescent="0.2">
      <c r="A12" s="30"/>
      <c r="B12" t="s">
        <v>66</v>
      </c>
      <c r="C12">
        <v>0</v>
      </c>
      <c r="D12">
        <v>0</v>
      </c>
    </row>
    <row r="13" spans="1:4" x14ac:dyDescent="0.2">
      <c r="A13" s="30"/>
      <c r="B13" t="s">
        <v>76</v>
      </c>
      <c r="C13">
        <v>0</v>
      </c>
    </row>
    <row r="14" spans="1:4" x14ac:dyDescent="0.2">
      <c r="A14" s="30">
        <v>5</v>
      </c>
      <c r="B14" t="s">
        <v>75</v>
      </c>
    </row>
    <row r="15" spans="1:4" x14ac:dyDescent="0.2">
      <c r="A15" s="30"/>
      <c r="B15" t="s">
        <v>66</v>
      </c>
    </row>
    <row r="16" spans="1:4" x14ac:dyDescent="0.2">
      <c r="A16" s="30"/>
      <c r="B16" t="s">
        <v>76</v>
      </c>
    </row>
    <row r="17" spans="1:2" x14ac:dyDescent="0.2">
      <c r="A17" s="30">
        <v>6</v>
      </c>
      <c r="B17" t="s">
        <v>75</v>
      </c>
    </row>
    <row r="18" spans="1:2" x14ac:dyDescent="0.2">
      <c r="A18" s="30"/>
      <c r="B18" t="s">
        <v>66</v>
      </c>
    </row>
    <row r="19" spans="1:2" x14ac:dyDescent="0.2">
      <c r="A19" s="30"/>
      <c r="B19" t="s">
        <v>76</v>
      </c>
    </row>
    <row r="20" spans="1:2" x14ac:dyDescent="0.2">
      <c r="A20" s="30">
        <v>7</v>
      </c>
      <c r="B20" t="s">
        <v>75</v>
      </c>
    </row>
    <row r="21" spans="1:2" x14ac:dyDescent="0.2">
      <c r="A21" s="30"/>
      <c r="B21" t="s">
        <v>66</v>
      </c>
    </row>
    <row r="22" spans="1:2" x14ac:dyDescent="0.2">
      <c r="A22" s="30"/>
      <c r="B22" t="s">
        <v>76</v>
      </c>
    </row>
    <row r="23" spans="1:2" x14ac:dyDescent="0.2">
      <c r="A23" s="30">
        <v>8</v>
      </c>
      <c r="B23" t="s">
        <v>75</v>
      </c>
    </row>
    <row r="24" spans="1:2" x14ac:dyDescent="0.2">
      <c r="A24" s="30"/>
      <c r="B24" t="s">
        <v>66</v>
      </c>
    </row>
    <row r="25" spans="1:2" x14ac:dyDescent="0.2">
      <c r="A25" s="30"/>
      <c r="B25" t="s">
        <v>76</v>
      </c>
    </row>
    <row r="26" spans="1:2" x14ac:dyDescent="0.2">
      <c r="A26" s="30">
        <v>9</v>
      </c>
      <c r="B26" t="s">
        <v>75</v>
      </c>
    </row>
    <row r="27" spans="1:2" x14ac:dyDescent="0.2">
      <c r="A27" s="30"/>
      <c r="B27" t="s">
        <v>66</v>
      </c>
    </row>
    <row r="28" spans="1:2" x14ac:dyDescent="0.2">
      <c r="A28" s="30"/>
      <c r="B28" t="s">
        <v>76</v>
      </c>
    </row>
    <row r="29" spans="1:2" x14ac:dyDescent="0.2">
      <c r="A29" s="30">
        <v>10</v>
      </c>
      <c r="B29" t="s">
        <v>75</v>
      </c>
    </row>
    <row r="30" spans="1:2" x14ac:dyDescent="0.2">
      <c r="A30" s="30"/>
      <c r="B30" t="s">
        <v>66</v>
      </c>
    </row>
    <row r="31" spans="1:2" x14ac:dyDescent="0.2">
      <c r="A31" s="30"/>
      <c r="B31" t="s">
        <v>76</v>
      </c>
    </row>
  </sheetData>
  <mergeCells count="10">
    <mergeCell ref="A20:A22"/>
    <mergeCell ref="A23:A25"/>
    <mergeCell ref="A26:A28"/>
    <mergeCell ref="A29:A31"/>
    <mergeCell ref="A2:A4"/>
    <mergeCell ref="A5:A7"/>
    <mergeCell ref="A8:A10"/>
    <mergeCell ref="A11:A13"/>
    <mergeCell ref="A14:A16"/>
    <mergeCell ref="A17:A19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4"/>
  <sheetViews>
    <sheetView workbookViewId="0">
      <selection activeCell="L12" sqref="L12"/>
    </sheetView>
  </sheetViews>
  <sheetFormatPr baseColWidth="10" defaultColWidth="8.83203125" defaultRowHeight="15" x14ac:dyDescent="0.2"/>
  <sheetData>
    <row r="1" spans="1:12" x14ac:dyDescent="0.2">
      <c r="B1" t="s">
        <v>30</v>
      </c>
      <c r="C1" t="s">
        <v>30</v>
      </c>
      <c r="D1" t="s">
        <v>30</v>
      </c>
      <c r="F1" t="s">
        <v>118</v>
      </c>
      <c r="G1" t="s">
        <v>118</v>
      </c>
      <c r="H1" t="s">
        <v>118</v>
      </c>
      <c r="J1" t="s">
        <v>117</v>
      </c>
      <c r="K1" t="s">
        <v>117</v>
      </c>
      <c r="L1" t="s">
        <v>117</v>
      </c>
    </row>
    <row r="2" spans="1:12" x14ac:dyDescent="0.2">
      <c r="B2" s="22">
        <f>'P1'!T$16</f>
        <v>29.9</v>
      </c>
      <c r="C2" s="22">
        <f>'P1'!T$37</f>
        <v>30.1</v>
      </c>
      <c r="D2" s="22">
        <f>'P1'!T$58</f>
        <v>29.9</v>
      </c>
      <c r="F2">
        <f>'P1'!$T$17</f>
        <v>51.523076923076921</v>
      </c>
      <c r="G2">
        <f>'P1'!$T$38</f>
        <v>50.069230769230771</v>
      </c>
      <c r="H2" s="25">
        <f>'P1'!$T$59</f>
        <v>49.999999999999993</v>
      </c>
      <c r="J2">
        <f>'P1'!$T$18</f>
        <v>35.438461538461532</v>
      </c>
      <c r="K2">
        <f>'P1'!$T$39</f>
        <v>35.607692307692304</v>
      </c>
      <c r="L2">
        <f>'P1'!$T$60</f>
        <v>35.6</v>
      </c>
    </row>
    <row r="3" spans="1:12" x14ac:dyDescent="0.2">
      <c r="B3" s="22">
        <f>'P2'!$T$16</f>
        <v>29.25</v>
      </c>
      <c r="C3" s="22">
        <f>'P2'!$T$37</f>
        <v>30.2</v>
      </c>
      <c r="D3" s="22">
        <f>'P2'!$T$58</f>
        <v>29.6</v>
      </c>
      <c r="F3">
        <f>'P2'!$T$17</f>
        <v>53.261538461538457</v>
      </c>
      <c r="G3">
        <f>'P2'!$T$38</f>
        <v>50.46153846153846</v>
      </c>
      <c r="H3">
        <f>'P2'!$T$59</f>
        <v>51.324999999999996</v>
      </c>
      <c r="J3">
        <f>'P2'!$T$18</f>
        <v>35.030769230769224</v>
      </c>
      <c r="K3">
        <f>'P2'!$T$39</f>
        <v>35.492307692307691</v>
      </c>
      <c r="L3">
        <f>'P2'!$T$60</f>
        <v>35.558333333333344</v>
      </c>
    </row>
    <row r="4" spans="1:12" x14ac:dyDescent="0.2">
      <c r="B4" s="22">
        <f>'P3'!$T$16</f>
        <v>29.9</v>
      </c>
      <c r="C4" s="22">
        <f>'P3'!$T$37</f>
        <v>30.4</v>
      </c>
      <c r="D4" s="22">
        <f>'P3'!$T$58</f>
        <v>30</v>
      </c>
      <c r="F4">
        <f>'P3'!$T$17</f>
        <v>52.630769230769225</v>
      </c>
      <c r="G4">
        <f>'P3'!$T$38</f>
        <v>53.284615384615378</v>
      </c>
      <c r="H4">
        <f>'P3'!$T$59</f>
        <v>49.5</v>
      </c>
      <c r="J4">
        <f>'P3'!$T$18</f>
        <v>35.884615384615394</v>
      </c>
      <c r="K4">
        <f>'P3'!$T$39</f>
        <v>35.638461538461542</v>
      </c>
      <c r="L4">
        <f>'P3'!$T$60</f>
        <v>35.976923076923079</v>
      </c>
    </row>
    <row r="5" spans="1:12" x14ac:dyDescent="0.2">
      <c r="B5" s="22">
        <f>'P4'!$T$16</f>
        <v>30.6</v>
      </c>
      <c r="C5" s="22">
        <f>'P4'!$T$37</f>
        <v>30.4</v>
      </c>
      <c r="D5" s="22">
        <f>'P4'!$T$58</f>
        <v>30.2</v>
      </c>
      <c r="F5">
        <f>'P4'!$T$17</f>
        <v>50.84615384615384</v>
      </c>
      <c r="G5">
        <f>'P4'!$T$38</f>
        <v>51.146153846153851</v>
      </c>
      <c r="H5">
        <f>'P4'!$T$59</f>
        <v>53.17499999999999</v>
      </c>
      <c r="J5">
        <f>'P4'!$T$18</f>
        <v>36.176923076923075</v>
      </c>
      <c r="K5">
        <f>'P4'!$T$39</f>
        <v>35.707692307692305</v>
      </c>
      <c r="L5">
        <f>'P4'!$T$60</f>
        <v>35.625000000000007</v>
      </c>
    </row>
    <row r="6" spans="1:12" x14ac:dyDescent="0.2">
      <c r="B6" s="22">
        <f>'P5'!$T$16</f>
        <v>29.9</v>
      </c>
      <c r="C6" s="22">
        <f>'P5'!$T$37</f>
        <v>29.9</v>
      </c>
      <c r="D6" s="22">
        <f>'P5'!$T$58</f>
        <v>29.9</v>
      </c>
      <c r="F6">
        <f>'P5'!$T$17</f>
        <v>52.653846153846153</v>
      </c>
      <c r="G6">
        <f>'P5'!$T$38</f>
        <v>48.089999999999996</v>
      </c>
      <c r="H6">
        <f>'P5'!$T$59</f>
        <v>53.246153846153838</v>
      </c>
      <c r="J6">
        <f>'P5'!$T$18</f>
        <v>35.323076923076918</v>
      </c>
      <c r="K6">
        <f>'P5'!$T$39</f>
        <v>35.799999999999997</v>
      </c>
      <c r="L6">
        <f>'P5'!$T$60</f>
        <v>35.492307692307698</v>
      </c>
    </row>
    <row r="7" spans="1:12" x14ac:dyDescent="0.2">
      <c r="B7" s="22">
        <f>'P6'!$T$16</f>
        <v>30.3</v>
      </c>
      <c r="C7" s="22">
        <f>'P6'!$T$37</f>
        <v>29.9</v>
      </c>
      <c r="D7" s="22">
        <f>'P6'!$T$58</f>
        <v>29.7</v>
      </c>
      <c r="F7">
        <f>'P6'!$T$17</f>
        <v>51.615384615384613</v>
      </c>
      <c r="G7">
        <f>'P6'!$T$38</f>
        <v>52.946153846153848</v>
      </c>
      <c r="H7">
        <f>'P6'!$T$59</f>
        <v>53.376923076923084</v>
      </c>
      <c r="J7">
        <f>'P6'!$T$18</f>
        <v>35.924166666666672</v>
      </c>
      <c r="K7">
        <f>'P6'!$T$39</f>
        <v>35.615384615384613</v>
      </c>
      <c r="L7">
        <f>'P6'!$T$60</f>
        <v>35.12307692307693</v>
      </c>
    </row>
    <row r="8" spans="1:12" x14ac:dyDescent="0.2">
      <c r="B8" s="22">
        <f>'P7'!$T$16</f>
        <v>29.792307692307698</v>
      </c>
      <c r="C8" s="22">
        <f>'P7'!$T$37</f>
        <v>30.1</v>
      </c>
      <c r="D8" s="22">
        <f>'P7'!$T$58</f>
        <v>30</v>
      </c>
      <c r="F8">
        <f>'P7'!$T$17</f>
        <v>52.169230769230765</v>
      </c>
      <c r="G8">
        <f>'P7'!$T$38</f>
        <v>52.550000000000004</v>
      </c>
      <c r="H8">
        <f>'P7'!$T$59</f>
        <v>51.653846153846153</v>
      </c>
      <c r="J8">
        <f>'P7'!$T$18</f>
        <v>35.738461538461529</v>
      </c>
      <c r="K8">
        <f>'P7'!$T$39</f>
        <v>36.308333333333337</v>
      </c>
      <c r="L8">
        <f>'P7'!$T$60</f>
        <v>35.915384615384617</v>
      </c>
    </row>
    <row r="9" spans="1:12" x14ac:dyDescent="0.2">
      <c r="B9" s="22">
        <f>'P8'!$T$16</f>
        <v>29.8</v>
      </c>
      <c r="C9" s="22">
        <f>'P8'!$T$37</f>
        <v>29.9</v>
      </c>
      <c r="D9" s="22">
        <f>'P8'!$T$58</f>
        <v>29.9</v>
      </c>
      <c r="F9">
        <f>'P8'!$T$17</f>
        <v>52.407692307692315</v>
      </c>
      <c r="G9">
        <f>'P8'!$T$38</f>
        <v>50.484615384615381</v>
      </c>
      <c r="H9">
        <f>'P8'!$T$59</f>
        <v>52.461538461538453</v>
      </c>
      <c r="J9">
        <f>'P8'!$T$18</f>
        <v>35.376923076923077</v>
      </c>
      <c r="K9">
        <f>'P8'!$T$39</f>
        <v>35.684615384615391</v>
      </c>
      <c r="L9">
        <f>'P8'!$T$60</f>
        <v>35.684615384615384</v>
      </c>
    </row>
    <row r="10" spans="1:12" x14ac:dyDescent="0.2">
      <c r="B10" s="22">
        <f>'P9'!$T$16</f>
        <v>29.3</v>
      </c>
      <c r="C10" s="22">
        <f>'P9'!$T$37</f>
        <v>29.9</v>
      </c>
      <c r="D10" s="22">
        <f>'P9'!$T$58</f>
        <v>30.9</v>
      </c>
      <c r="F10">
        <f>'P9'!$T$17</f>
        <v>49.792307692307709</v>
      </c>
      <c r="G10">
        <f>'P9'!$T$38</f>
        <v>52.761538461538457</v>
      </c>
      <c r="H10">
        <f>'P9'!$T$59</f>
        <v>55.46</v>
      </c>
      <c r="J10">
        <f>'P9'!$T$18</f>
        <v>35.453846153846158</v>
      </c>
      <c r="K10">
        <f>'P9'!$T$39</f>
        <v>35.346153846153847</v>
      </c>
      <c r="L10">
        <f>'P9'!$T$60</f>
        <v>35.269999999999996</v>
      </c>
    </row>
    <row r="11" spans="1:12" x14ac:dyDescent="0.2">
      <c r="B11" s="22">
        <f>'P10'!$T$16</f>
        <v>30.7</v>
      </c>
      <c r="C11" s="22">
        <f>'P10'!$T$37</f>
        <v>29.5</v>
      </c>
      <c r="D11" s="22">
        <f>'P10'!$T$58</f>
        <v>29.7</v>
      </c>
      <c r="F11">
        <f>'P10'!$T$17</f>
        <v>54.092307692307699</v>
      </c>
      <c r="G11">
        <f>'P10'!$T$38</f>
        <v>48.907692307692294</v>
      </c>
      <c r="H11">
        <f>'P10'!$T$59</f>
        <v>52.953846153846143</v>
      </c>
      <c r="J11">
        <f>'P10'!$T$18</f>
        <v>35.753846153846155</v>
      </c>
      <c r="K11">
        <f>'P10'!$T$39</f>
        <v>35.92307692307692</v>
      </c>
      <c r="L11">
        <f>'P10'!$T$60</f>
        <v>34.630769230769239</v>
      </c>
    </row>
    <row r="13" spans="1:12" x14ac:dyDescent="0.2">
      <c r="A13" t="s">
        <v>43</v>
      </c>
      <c r="B13" s="22">
        <f>AVERAGE(B2:B11)</f>
        <v>29.944230769230774</v>
      </c>
      <c r="C13" s="22">
        <f t="shared" ref="C13:L13" si="0">AVERAGE(C2:C11)</f>
        <v>30.03</v>
      </c>
      <c r="D13" s="22">
        <f t="shared" si="0"/>
        <v>29.979999999999997</v>
      </c>
      <c r="E13" s="22"/>
      <c r="F13" s="22">
        <f t="shared" si="0"/>
        <v>52.099230769230772</v>
      </c>
      <c r="G13" s="22">
        <f t="shared" si="0"/>
        <v>51.070153846153843</v>
      </c>
      <c r="H13" s="22">
        <f t="shared" si="0"/>
        <v>52.315230769230766</v>
      </c>
      <c r="I13" s="22"/>
      <c r="J13" s="22">
        <f t="shared" si="0"/>
        <v>35.610108974358972</v>
      </c>
      <c r="K13" s="22">
        <f t="shared" si="0"/>
        <v>35.7123717948718</v>
      </c>
      <c r="L13" s="22">
        <f t="shared" si="0"/>
        <v>35.487641025641025</v>
      </c>
    </row>
    <row r="14" spans="1:12" x14ac:dyDescent="0.2">
      <c r="A14" t="s">
        <v>64</v>
      </c>
      <c r="B14">
        <f>STDEV(B2:B11)</f>
        <v>0.48010809242047398</v>
      </c>
      <c r="C14">
        <f t="shared" ref="C14:L14" si="1">STDEV(C2:C11)</f>
        <v>0.27100635498903786</v>
      </c>
      <c r="D14">
        <f t="shared" si="1"/>
        <v>0.3675746333890722</v>
      </c>
      <c r="F14">
        <f t="shared" si="1"/>
        <v>1.2234582537296992</v>
      </c>
      <c r="G14">
        <f t="shared" si="1"/>
        <v>1.7873751796623776</v>
      </c>
      <c r="H14">
        <f t="shared" si="1"/>
        <v>1.7561202474407618</v>
      </c>
      <c r="J14">
        <f t="shared" si="1"/>
        <v>0.34297351675656207</v>
      </c>
      <c r="K14">
        <f t="shared" si="1"/>
        <v>0.26170565608589896</v>
      </c>
      <c r="L14">
        <f t="shared" si="1"/>
        <v>0.39611663310959083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T79"/>
  <sheetViews>
    <sheetView topLeftCell="AL1" zoomScale="120" zoomScaleNormal="120" zoomScalePageLayoutView="120" workbookViewId="0">
      <selection activeCell="AT26" sqref="AT26"/>
    </sheetView>
  </sheetViews>
  <sheetFormatPr baseColWidth="10" defaultColWidth="8.83203125" defaultRowHeight="15" x14ac:dyDescent="0.2"/>
  <cols>
    <col min="1" max="1" width="8.5" bestFit="1" customWidth="1"/>
    <col min="2" max="2" width="23.5" bestFit="1" customWidth="1"/>
    <col min="3" max="3" width="16.83203125" bestFit="1" customWidth="1"/>
    <col min="11" max="11" width="11.1640625" bestFit="1" customWidth="1"/>
    <col min="12" max="12" width="14.6640625" bestFit="1" customWidth="1"/>
    <col min="13" max="13" width="14.5" bestFit="1" customWidth="1"/>
    <col min="14" max="14" width="14.6640625" bestFit="1" customWidth="1"/>
    <col min="15" max="15" width="14.5" bestFit="1" customWidth="1"/>
    <col min="16" max="16" width="14.83203125" bestFit="1" customWidth="1"/>
    <col min="17" max="17" width="11.5" bestFit="1" customWidth="1"/>
    <col min="18" max="18" width="28" bestFit="1" customWidth="1"/>
    <col min="19" max="19" width="11.33203125" bestFit="1" customWidth="1"/>
    <col min="20" max="20" width="29.1640625" bestFit="1" customWidth="1"/>
    <col min="21" max="21" width="11.5" bestFit="1" customWidth="1"/>
  </cols>
  <sheetData>
    <row r="1" spans="1:46" x14ac:dyDescent="0.2">
      <c r="A1" t="s">
        <v>52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N1" t="s">
        <v>119</v>
      </c>
      <c r="O1" t="s">
        <v>120</v>
      </c>
      <c r="P1" t="s">
        <v>121</v>
      </c>
      <c r="R1" t="s">
        <v>168</v>
      </c>
      <c r="S1" t="s">
        <v>163</v>
      </c>
      <c r="T1" t="s">
        <v>166</v>
      </c>
      <c r="U1" t="s">
        <v>167</v>
      </c>
      <c r="W1" t="s">
        <v>143</v>
      </c>
      <c r="X1" t="s">
        <v>144</v>
      </c>
      <c r="Y1" t="s">
        <v>145</v>
      </c>
      <c r="AQ1" t="s">
        <v>169</v>
      </c>
      <c r="AR1" t="s">
        <v>163</v>
      </c>
      <c r="AS1" t="s">
        <v>170</v>
      </c>
      <c r="AT1" t="s">
        <v>171</v>
      </c>
    </row>
    <row r="2" spans="1:46" x14ac:dyDescent="0.2">
      <c r="A2" t="s">
        <v>17</v>
      </c>
      <c r="B2">
        <v>0.49</v>
      </c>
      <c r="C2">
        <v>5.4</v>
      </c>
      <c r="D2">
        <v>37.299999999999997</v>
      </c>
      <c r="E2">
        <v>99</v>
      </c>
      <c r="F2">
        <v>16</v>
      </c>
      <c r="G2">
        <v>7</v>
      </c>
      <c r="H2">
        <v>5</v>
      </c>
      <c r="I2">
        <v>6</v>
      </c>
      <c r="M2" t="s">
        <v>63</v>
      </c>
      <c r="N2">
        <f>AVERAGE($B2,$B9,$B16,$B23,$B30,$B37,$B44,$B51,$B58,$B65)</f>
        <v>0.57799999999999996</v>
      </c>
      <c r="O2">
        <f>AVERAGE(B4,B11,B18,B25,B32,B39,B46,B53,B60,B67)</f>
        <v>0.61399999999999999</v>
      </c>
      <c r="P2">
        <f>AVERAGE(B6,B13,B20,B27,B34,B41,B48,B55,B62,B69)</f>
        <v>0.57199999999999995</v>
      </c>
      <c r="R2">
        <v>1</v>
      </c>
      <c r="S2">
        <v>0.49</v>
      </c>
      <c r="T2">
        <v>0.54</v>
      </c>
      <c r="U2">
        <v>0.55000000000000004</v>
      </c>
      <c r="W2">
        <f>S2-U2</f>
        <v>-6.0000000000000053E-2</v>
      </c>
      <c r="X2">
        <f>T2-S2</f>
        <v>5.0000000000000044E-2</v>
      </c>
      <c r="Y2">
        <f>T2-U2</f>
        <v>-1.0000000000000009E-2</v>
      </c>
      <c r="AI2">
        <v>69</v>
      </c>
      <c r="AJ2">
        <v>0.54</v>
      </c>
      <c r="AL2" s="22"/>
      <c r="AM2">
        <v>37.119999999999997</v>
      </c>
      <c r="AN2">
        <v>0.54</v>
      </c>
      <c r="AQ2">
        <v>1</v>
      </c>
      <c r="AR2" s="29">
        <v>37.299999999999997</v>
      </c>
      <c r="AS2">
        <v>37.119999999999997</v>
      </c>
      <c r="AT2" s="29">
        <v>37.18</v>
      </c>
    </row>
    <row r="3" spans="1:46" x14ac:dyDescent="0.2">
      <c r="A3" t="s">
        <v>102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M3" t="s">
        <v>64</v>
      </c>
      <c r="N3">
        <f>STDEV($B2,$B9,$B16,$B23,$B30,$B37,$B44,$B51,$B58,$B65)</f>
        <v>9.3903023262181834E-2</v>
      </c>
      <c r="O3">
        <f>STDEV(B4,B11,B18,B25,B32,B39,B46,B53,B60,B67)</f>
        <v>8.315981935740098E-2</v>
      </c>
      <c r="P3">
        <f>STDEV(B6,B13,B20,B27,B34,B41,B48,B55,B62,B69)</f>
        <v>8.0938934457473244E-2</v>
      </c>
      <c r="R3">
        <v>2</v>
      </c>
      <c r="S3">
        <v>0.68</v>
      </c>
      <c r="T3">
        <v>0.74</v>
      </c>
      <c r="U3">
        <v>0.69</v>
      </c>
      <c r="W3">
        <f t="shared" ref="W3:W11" si="0">S3-U3</f>
        <v>-9.9999999999998979E-3</v>
      </c>
      <c r="X3">
        <f t="shared" ref="X3:X11" si="1">T3-S3</f>
        <v>5.9999999999999942E-2</v>
      </c>
      <c r="Y3">
        <f t="shared" ref="Y3:Y11" si="2">T3-U3</f>
        <v>5.0000000000000044E-2</v>
      </c>
      <c r="AI3">
        <v>65</v>
      </c>
      <c r="AJ3">
        <v>0.74</v>
      </c>
      <c r="AL3" s="22"/>
      <c r="AM3">
        <v>37.21</v>
      </c>
      <c r="AN3">
        <v>0.74</v>
      </c>
      <c r="AQ3">
        <v>2</v>
      </c>
      <c r="AR3" s="29">
        <v>37.380000000000003</v>
      </c>
      <c r="AS3">
        <v>37.21</v>
      </c>
      <c r="AT3" s="29">
        <v>37.520000000000003</v>
      </c>
    </row>
    <row r="4" spans="1:46" x14ac:dyDescent="0.2">
      <c r="A4" t="s">
        <v>40</v>
      </c>
      <c r="B4">
        <v>0.54</v>
      </c>
      <c r="C4">
        <v>5.5</v>
      </c>
      <c r="D4">
        <v>37.119999999999997</v>
      </c>
      <c r="E4">
        <v>92</v>
      </c>
      <c r="F4">
        <v>15</v>
      </c>
      <c r="G4">
        <v>7</v>
      </c>
      <c r="H4">
        <v>5</v>
      </c>
      <c r="I4">
        <v>1</v>
      </c>
      <c r="R4">
        <v>3</v>
      </c>
      <c r="S4">
        <v>0.65</v>
      </c>
      <c r="T4">
        <v>0.61</v>
      </c>
      <c r="U4">
        <v>0.57999999999999996</v>
      </c>
      <c r="W4">
        <f t="shared" si="0"/>
        <v>7.0000000000000062E-2</v>
      </c>
      <c r="X4">
        <f t="shared" si="1"/>
        <v>-4.0000000000000036E-2</v>
      </c>
      <c r="Y4">
        <f t="shared" si="2"/>
        <v>3.0000000000000027E-2</v>
      </c>
      <c r="AI4">
        <v>67</v>
      </c>
      <c r="AJ4">
        <v>0.61</v>
      </c>
      <c r="AL4" s="22"/>
      <c r="AM4">
        <v>37.89</v>
      </c>
      <c r="AN4">
        <v>0.61</v>
      </c>
      <c r="AQ4">
        <v>3</v>
      </c>
      <c r="AR4" s="29">
        <v>38.270000000000003</v>
      </c>
      <c r="AS4">
        <v>37.89</v>
      </c>
      <c r="AT4" s="29">
        <v>37.9</v>
      </c>
    </row>
    <row r="5" spans="1:46" x14ac:dyDescent="0.2">
      <c r="A5" t="s">
        <v>67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N5" t="s">
        <v>122</v>
      </c>
      <c r="O5" t="s">
        <v>123</v>
      </c>
      <c r="P5" t="s">
        <v>124</v>
      </c>
      <c r="R5">
        <v>4</v>
      </c>
      <c r="S5">
        <v>0.48</v>
      </c>
      <c r="T5">
        <v>0.55000000000000004</v>
      </c>
      <c r="U5">
        <v>0.45</v>
      </c>
      <c r="W5">
        <f t="shared" si="0"/>
        <v>2.9999999999999971E-2</v>
      </c>
      <c r="X5">
        <f t="shared" si="1"/>
        <v>7.0000000000000062E-2</v>
      </c>
      <c r="Y5">
        <f t="shared" si="2"/>
        <v>0.10000000000000003</v>
      </c>
      <c r="AI5">
        <v>71</v>
      </c>
      <c r="AJ5">
        <v>0.55000000000000004</v>
      </c>
      <c r="AL5" s="22"/>
      <c r="AM5">
        <v>38.020000000000003</v>
      </c>
      <c r="AN5">
        <v>0.55000000000000004</v>
      </c>
      <c r="AQ5">
        <v>4</v>
      </c>
      <c r="AR5" s="29">
        <v>38.33</v>
      </c>
      <c r="AS5">
        <v>38.020000000000003</v>
      </c>
      <c r="AT5" s="29">
        <v>38.799999999999997</v>
      </c>
    </row>
    <row r="6" spans="1:46" x14ac:dyDescent="0.2">
      <c r="A6" t="s">
        <v>17</v>
      </c>
      <c r="B6">
        <v>0.55000000000000004</v>
      </c>
      <c r="C6">
        <v>5.6</v>
      </c>
      <c r="D6">
        <v>37.18</v>
      </c>
      <c r="E6">
        <v>99</v>
      </c>
      <c r="F6">
        <v>15</v>
      </c>
      <c r="G6">
        <v>7</v>
      </c>
      <c r="H6">
        <v>5</v>
      </c>
      <c r="I6">
        <v>5</v>
      </c>
      <c r="M6" t="s">
        <v>63</v>
      </c>
      <c r="N6">
        <f>AVERAGE($C2,$C9,$C16,$C23,$C30,$C37,$C44,$C51,$C58,$C65)</f>
        <v>6.2999999999999989</v>
      </c>
      <c r="O6">
        <f>AVERAGE(C4,C11,C18,C25,C32,C39,C46,C53,C60,C67)</f>
        <v>6.4</v>
      </c>
      <c r="P6">
        <f>AVERAGE(C6,C13,C20,C27,C34,C41,C48,C55,C62,C69)</f>
        <v>6.120000000000001</v>
      </c>
      <c r="R6">
        <v>5</v>
      </c>
      <c r="S6">
        <v>0.61</v>
      </c>
      <c r="T6">
        <v>0.6</v>
      </c>
      <c r="U6">
        <v>0.6</v>
      </c>
      <c r="W6">
        <f t="shared" si="0"/>
        <v>1.0000000000000009E-2</v>
      </c>
      <c r="X6">
        <f t="shared" si="1"/>
        <v>-1.0000000000000009E-2</v>
      </c>
      <c r="Y6">
        <f t="shared" si="2"/>
        <v>0</v>
      </c>
      <c r="AI6">
        <v>67</v>
      </c>
      <c r="AJ6">
        <v>0.6</v>
      </c>
      <c r="AL6" s="22"/>
      <c r="AM6">
        <v>37.44</v>
      </c>
      <c r="AN6">
        <v>0.6</v>
      </c>
      <c r="AQ6">
        <v>5</v>
      </c>
      <c r="AR6" s="29">
        <v>37.49</v>
      </c>
      <c r="AS6">
        <v>37.44</v>
      </c>
      <c r="AT6" s="29">
        <v>37.840000000000003</v>
      </c>
    </row>
    <row r="7" spans="1:46" x14ac:dyDescent="0.2">
      <c r="M7" t="s">
        <v>64</v>
      </c>
      <c r="N7">
        <f>STDEV($C2,$C9,$C16,$C23,$C30,$C37,$C44,$C51,$C58,$C65)</f>
        <v>0.93214209694064054</v>
      </c>
      <c r="O7">
        <f>STDEV(C4,C11,C18,C25,C32,C39,C46,C53,C60,C67)</f>
        <v>0.79442501918753283</v>
      </c>
      <c r="P7">
        <f>STDEV(C6,C13,C20,C27,C34,C41,C48,C55,C62,C69)</f>
        <v>0.861265219184987</v>
      </c>
      <c r="R7">
        <v>6</v>
      </c>
      <c r="S7">
        <v>0.53</v>
      </c>
      <c r="T7">
        <v>0.55000000000000004</v>
      </c>
      <c r="U7">
        <v>0.51</v>
      </c>
      <c r="W7">
        <f t="shared" si="0"/>
        <v>2.0000000000000018E-2</v>
      </c>
      <c r="X7">
        <f t="shared" si="1"/>
        <v>2.0000000000000018E-2</v>
      </c>
      <c r="Y7">
        <f t="shared" si="2"/>
        <v>4.0000000000000036E-2</v>
      </c>
      <c r="AI7">
        <v>76</v>
      </c>
      <c r="AJ7">
        <v>0.55000000000000004</v>
      </c>
      <c r="AL7" s="22"/>
      <c r="AM7">
        <v>37.61</v>
      </c>
      <c r="AN7">
        <v>0.55000000000000004</v>
      </c>
      <c r="AQ7">
        <v>6</v>
      </c>
      <c r="AR7" s="29">
        <v>37.9</v>
      </c>
      <c r="AS7">
        <v>37.61</v>
      </c>
      <c r="AT7" s="29">
        <v>38.07</v>
      </c>
    </row>
    <row r="8" spans="1:46" x14ac:dyDescent="0.2">
      <c r="A8" t="s">
        <v>52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R8">
        <v>7</v>
      </c>
      <c r="S8">
        <v>0.73</v>
      </c>
      <c r="T8">
        <v>0.77</v>
      </c>
      <c r="U8">
        <v>0.71</v>
      </c>
      <c r="W8">
        <f t="shared" si="0"/>
        <v>2.0000000000000018E-2</v>
      </c>
      <c r="X8">
        <f t="shared" si="1"/>
        <v>4.0000000000000036E-2</v>
      </c>
      <c r="Y8">
        <f t="shared" si="2"/>
        <v>6.0000000000000053E-2</v>
      </c>
      <c r="AI8">
        <v>69</v>
      </c>
      <c r="AJ8">
        <v>0.77</v>
      </c>
      <c r="AL8" s="22"/>
      <c r="AM8">
        <v>37.74</v>
      </c>
      <c r="AN8">
        <v>0.77</v>
      </c>
      <c r="AQ8">
        <v>7</v>
      </c>
      <c r="AR8" s="29">
        <v>38.03</v>
      </c>
      <c r="AS8">
        <v>37.74</v>
      </c>
      <c r="AT8" s="29">
        <v>37.979999999999997</v>
      </c>
    </row>
    <row r="9" spans="1:46" x14ac:dyDescent="0.2">
      <c r="A9" t="s">
        <v>17</v>
      </c>
      <c r="B9">
        <v>0.68</v>
      </c>
      <c r="C9">
        <v>7.2</v>
      </c>
      <c r="D9">
        <v>37.380000000000003</v>
      </c>
      <c r="E9">
        <v>131</v>
      </c>
      <c r="F9">
        <v>17</v>
      </c>
      <c r="G9">
        <v>7</v>
      </c>
      <c r="H9">
        <v>5</v>
      </c>
      <c r="I9">
        <v>5</v>
      </c>
      <c r="N9" t="s">
        <v>125</v>
      </c>
      <c r="O9" t="s">
        <v>126</v>
      </c>
      <c r="P9" t="s">
        <v>127</v>
      </c>
      <c r="R9">
        <v>8</v>
      </c>
      <c r="S9">
        <v>0.52</v>
      </c>
      <c r="T9">
        <v>0.55000000000000004</v>
      </c>
      <c r="U9">
        <v>0.51</v>
      </c>
      <c r="W9">
        <f t="shared" si="0"/>
        <v>1.0000000000000009E-2</v>
      </c>
      <c r="X9">
        <f t="shared" si="1"/>
        <v>3.0000000000000027E-2</v>
      </c>
      <c r="Y9">
        <f t="shared" si="2"/>
        <v>4.0000000000000036E-2</v>
      </c>
      <c r="AI9">
        <v>68</v>
      </c>
      <c r="AJ9">
        <v>0.55000000000000004</v>
      </c>
      <c r="AL9" s="22"/>
      <c r="AM9">
        <v>38.53</v>
      </c>
      <c r="AN9">
        <v>0.55000000000000004</v>
      </c>
      <c r="AQ9">
        <v>8</v>
      </c>
      <c r="AR9">
        <v>38.14</v>
      </c>
      <c r="AS9">
        <v>38.53</v>
      </c>
      <c r="AT9">
        <v>38.04</v>
      </c>
    </row>
    <row r="10" spans="1:46" x14ac:dyDescent="0.2">
      <c r="A10" t="s">
        <v>102</v>
      </c>
      <c r="B10" t="s">
        <v>8</v>
      </c>
      <c r="C10" t="s">
        <v>9</v>
      </c>
      <c r="D10" t="s">
        <v>10</v>
      </c>
      <c r="E10" t="s">
        <v>11</v>
      </c>
      <c r="F10" t="s">
        <v>12</v>
      </c>
      <c r="G10" t="s">
        <v>13</v>
      </c>
      <c r="H10" t="s">
        <v>14</v>
      </c>
      <c r="I10" t="s">
        <v>15</v>
      </c>
      <c r="M10" t="s">
        <v>63</v>
      </c>
      <c r="N10">
        <f>AVERAGE($D2,$D9,$D16,$D23,$D30,$D37,$D44,$D51,$D58,$D65)</f>
        <v>37.865000000000002</v>
      </c>
      <c r="O10">
        <f>AVERAGE(D4,D11,D18,D25,D32,D39,D46,D53,D60,D67)</f>
        <v>37.555000000000007</v>
      </c>
      <c r="P10">
        <f>AVERAGE(D6,D13,D20,D27,D34,D41,D48,D55,D62,D69)</f>
        <v>37.880000000000003</v>
      </c>
      <c r="R10">
        <v>9</v>
      </c>
      <c r="S10">
        <v>0.46</v>
      </c>
      <c r="T10">
        <v>0.56999999999999995</v>
      </c>
      <c r="U10">
        <v>0.53</v>
      </c>
      <c r="W10">
        <f t="shared" si="0"/>
        <v>-7.0000000000000007E-2</v>
      </c>
      <c r="X10">
        <f t="shared" si="1"/>
        <v>0.10999999999999993</v>
      </c>
      <c r="Y10">
        <f t="shared" si="2"/>
        <v>3.9999999999999925E-2</v>
      </c>
      <c r="AI10">
        <v>67</v>
      </c>
      <c r="AJ10">
        <v>0.56999999999999995</v>
      </c>
      <c r="AL10" s="22"/>
      <c r="AM10">
        <v>37.520000000000003</v>
      </c>
      <c r="AN10">
        <v>0.56999999999999995</v>
      </c>
      <c r="AQ10">
        <v>9</v>
      </c>
      <c r="AR10" s="29">
        <v>37.83</v>
      </c>
      <c r="AS10">
        <v>37.520000000000003</v>
      </c>
      <c r="AT10" s="29">
        <v>37.619999999999997</v>
      </c>
    </row>
    <row r="11" spans="1:46" x14ac:dyDescent="0.2">
      <c r="A11" t="s">
        <v>40</v>
      </c>
      <c r="B11">
        <v>0.74</v>
      </c>
      <c r="C11">
        <v>7.4</v>
      </c>
      <c r="D11">
        <v>37.21</v>
      </c>
      <c r="E11">
        <v>133</v>
      </c>
      <c r="F11">
        <v>15</v>
      </c>
      <c r="G11">
        <v>6</v>
      </c>
      <c r="H11">
        <v>5</v>
      </c>
      <c r="I11">
        <v>1</v>
      </c>
      <c r="M11" t="s">
        <v>64</v>
      </c>
      <c r="N11">
        <f>STDEV($D2,$D9,$D16,$D23,$D30,$D37,$D44,$D51,$D58,$D65)</f>
        <v>0.36421147702948631</v>
      </c>
      <c r="O11">
        <f>STDEV(D4,D11,D18,D25,D32,D39,D46,D53,D60,D67)</f>
        <v>0.27813865447131181</v>
      </c>
      <c r="P11">
        <f>STDEV(D6,D13,D20,D27,D34,D41,D48,D55,D62,D69)</f>
        <v>0.42271608543901912</v>
      </c>
      <c r="R11">
        <v>10</v>
      </c>
      <c r="S11">
        <v>0.63</v>
      </c>
      <c r="T11">
        <v>0.66</v>
      </c>
      <c r="U11">
        <v>0.59</v>
      </c>
      <c r="W11">
        <f t="shared" si="0"/>
        <v>4.0000000000000036E-2</v>
      </c>
      <c r="X11">
        <f t="shared" si="1"/>
        <v>3.0000000000000027E-2</v>
      </c>
      <c r="Y11">
        <f t="shared" si="2"/>
        <v>7.0000000000000062E-2</v>
      </c>
      <c r="AI11">
        <v>70</v>
      </c>
      <c r="AJ11">
        <v>0.66</v>
      </c>
      <c r="AL11" s="22"/>
      <c r="AM11">
        <v>37.47</v>
      </c>
      <c r="AN11">
        <v>0.66</v>
      </c>
      <c r="AQ11">
        <v>10</v>
      </c>
      <c r="AR11" s="29">
        <v>37.979999999999997</v>
      </c>
      <c r="AS11">
        <v>37.47</v>
      </c>
      <c r="AT11" s="29">
        <v>37.85</v>
      </c>
    </row>
    <row r="12" spans="1:46" x14ac:dyDescent="0.2">
      <c r="A12" t="s">
        <v>67</v>
      </c>
      <c r="B12" t="s">
        <v>8</v>
      </c>
      <c r="C12" t="s">
        <v>9</v>
      </c>
      <c r="D12" t="s">
        <v>10</v>
      </c>
      <c r="E12" t="s">
        <v>11</v>
      </c>
      <c r="F12" t="s">
        <v>12</v>
      </c>
      <c r="G12" t="s">
        <v>13</v>
      </c>
      <c r="H12" t="s">
        <v>14</v>
      </c>
      <c r="I12" t="s">
        <v>15</v>
      </c>
      <c r="R12" t="s">
        <v>162</v>
      </c>
      <c r="S12">
        <f>AVERAGE(S2:S11)</f>
        <v>0.57799999999999996</v>
      </c>
      <c r="T12">
        <f>AVERAGE(T2:T11)</f>
        <v>0.6140000000000001</v>
      </c>
      <c r="U12">
        <f>AVERAGE(U2:U11)</f>
        <v>0.57199999999999995</v>
      </c>
      <c r="AQ12" t="s">
        <v>172</v>
      </c>
      <c r="AR12">
        <f>AVERAGE(AR2:AR11)</f>
        <v>37.865000000000002</v>
      </c>
      <c r="AS12">
        <f>AVERAGE(AS2:AS11)</f>
        <v>37.655000000000008</v>
      </c>
      <c r="AT12">
        <f>AVERAGE(AT2:AT11)</f>
        <v>37.880000000000003</v>
      </c>
    </row>
    <row r="13" spans="1:46" x14ac:dyDescent="0.2">
      <c r="A13" t="s">
        <v>17</v>
      </c>
      <c r="B13">
        <v>0.69</v>
      </c>
      <c r="C13">
        <v>7.1</v>
      </c>
      <c r="D13">
        <v>37.520000000000003</v>
      </c>
      <c r="E13">
        <v>136</v>
      </c>
      <c r="F13">
        <v>16</v>
      </c>
      <c r="G13">
        <v>6.5</v>
      </c>
      <c r="H13">
        <v>5</v>
      </c>
      <c r="I13">
        <v>1</v>
      </c>
      <c r="N13" t="s">
        <v>128</v>
      </c>
      <c r="O13" t="s">
        <v>129</v>
      </c>
      <c r="P13" t="s">
        <v>130</v>
      </c>
      <c r="V13" t="s">
        <v>43</v>
      </c>
      <c r="W13">
        <f>AVERAGE(W2:W11)</f>
        <v>6.0000000000000166E-3</v>
      </c>
      <c r="X13">
        <f>AVERAGE(X2:X11)</f>
        <v>3.6000000000000004E-2</v>
      </c>
      <c r="Y13">
        <f>AVERAGE(Y2:Y11)</f>
        <v>4.2000000000000023E-2</v>
      </c>
    </row>
    <row r="14" spans="1:46" x14ac:dyDescent="0.2">
      <c r="M14" t="s">
        <v>63</v>
      </c>
      <c r="N14">
        <f>AVERAGE($E2,$E9,$E16,$E23,$E30,$E37,$E44,$E51,$E58,$E65)</f>
        <v>128.69999999999999</v>
      </c>
      <c r="O14">
        <f>AVERAGE(E4,E11,E18,E25,E32,E39,E46,E53,E60,E67)</f>
        <v>121.4</v>
      </c>
      <c r="P14">
        <f>AVERAGE(E6,E13,E20,E27,E34,E41,E48,E55,E62,E69)</f>
        <v>125.6</v>
      </c>
      <c r="R14" t="s">
        <v>174</v>
      </c>
      <c r="S14" s="28">
        <f>(T12-S12)/S12</f>
        <v>6.2283737024221707E-2</v>
      </c>
      <c r="T14" t="s">
        <v>175</v>
      </c>
      <c r="U14" s="28">
        <f>(T12-U12)/U12</f>
        <v>7.3426573426573688E-2</v>
      </c>
      <c r="V14" t="s">
        <v>64</v>
      </c>
      <c r="W14">
        <f>STDEV(W2:W11)</f>
        <v>4.2998707990925616E-2</v>
      </c>
      <c r="X14">
        <f>STDEV(X2:X11)</f>
        <v>4.1686661868969278E-2</v>
      </c>
      <c r="Y14">
        <f>STDEV(Y2:Y11)</f>
        <v>3.1902629637347753E-2</v>
      </c>
    </row>
    <row r="15" spans="1:46" x14ac:dyDescent="0.2">
      <c r="A15" t="s">
        <v>52</v>
      </c>
      <c r="B15" t="s">
        <v>8</v>
      </c>
      <c r="C15" t="s">
        <v>9</v>
      </c>
      <c r="D15" t="s">
        <v>10</v>
      </c>
      <c r="E15" t="s">
        <v>11</v>
      </c>
      <c r="F15" t="s">
        <v>12</v>
      </c>
      <c r="G15" t="s">
        <v>13</v>
      </c>
      <c r="H15" t="s">
        <v>14</v>
      </c>
      <c r="I15" t="s">
        <v>15</v>
      </c>
      <c r="M15" t="s">
        <v>64</v>
      </c>
      <c r="N15">
        <f>STDEV($E2,$E9,$E16,$E23,$E30,$E37,$E44,$E51,$E58,$E65)</f>
        <v>21.218702442263851</v>
      </c>
      <c r="O15">
        <f>STDEV(E4,E11,E18,E25,E32,E39,E46,E53,E60,E67)</f>
        <v>20.998412638419428</v>
      </c>
      <c r="P15">
        <f>STDEV(E6,E13,E20,E27,E34,E41,E48,E55,E62,E69)</f>
        <v>20.753580681682632</v>
      </c>
    </row>
    <row r="16" spans="1:46" x14ac:dyDescent="0.2">
      <c r="A16" t="s">
        <v>17</v>
      </c>
      <c r="B16">
        <v>0.65</v>
      </c>
      <c r="C16">
        <v>7.1</v>
      </c>
      <c r="D16">
        <v>38.270000000000003</v>
      </c>
      <c r="E16">
        <v>149</v>
      </c>
      <c r="F16">
        <v>18</v>
      </c>
      <c r="G16">
        <v>7.5</v>
      </c>
      <c r="H16">
        <v>5</v>
      </c>
      <c r="I16">
        <v>3</v>
      </c>
      <c r="R16" t="s">
        <v>169</v>
      </c>
      <c r="S16" t="s">
        <v>163</v>
      </c>
      <c r="T16" t="s">
        <v>170</v>
      </c>
      <c r="U16" t="s">
        <v>171</v>
      </c>
      <c r="W16" t="s">
        <v>143</v>
      </c>
      <c r="X16" t="s">
        <v>144</v>
      </c>
      <c r="Y16" t="s">
        <v>145</v>
      </c>
      <c r="AQ16" t="s">
        <v>173</v>
      </c>
      <c r="AR16" t="s">
        <v>163</v>
      </c>
      <c r="AS16" t="s">
        <v>170</v>
      </c>
      <c r="AT16" t="s">
        <v>171</v>
      </c>
    </row>
    <row r="17" spans="1:46" x14ac:dyDescent="0.2">
      <c r="A17" t="s">
        <v>102</v>
      </c>
      <c r="B17" t="s">
        <v>8</v>
      </c>
      <c r="C17" t="s">
        <v>9</v>
      </c>
      <c r="D17" t="s">
        <v>10</v>
      </c>
      <c r="E17" t="s">
        <v>11</v>
      </c>
      <c r="F17" t="s">
        <v>12</v>
      </c>
      <c r="G17" t="s">
        <v>13</v>
      </c>
      <c r="H17" t="s">
        <v>14</v>
      </c>
      <c r="I17" t="s">
        <v>15</v>
      </c>
      <c r="N17" t="s">
        <v>131</v>
      </c>
      <c r="O17" t="s">
        <v>132</v>
      </c>
      <c r="P17" t="s">
        <v>133</v>
      </c>
      <c r="R17">
        <v>1</v>
      </c>
      <c r="S17">
        <v>37.299999999999997</v>
      </c>
      <c r="T17">
        <v>37.119999999999997</v>
      </c>
      <c r="U17">
        <v>37.18</v>
      </c>
      <c r="W17">
        <f>S17-U17</f>
        <v>0.11999999999999744</v>
      </c>
      <c r="X17">
        <f>T17-S17</f>
        <v>-0.17999999999999972</v>
      </c>
      <c r="Y17">
        <f>T17-U17</f>
        <v>-6.0000000000002274E-2</v>
      </c>
      <c r="AQ17">
        <v>1</v>
      </c>
      <c r="AR17" s="29">
        <v>99</v>
      </c>
      <c r="AS17">
        <v>92</v>
      </c>
      <c r="AT17" s="29">
        <v>99</v>
      </c>
    </row>
    <row r="18" spans="1:46" x14ac:dyDescent="0.2">
      <c r="A18" t="s">
        <v>40</v>
      </c>
      <c r="B18">
        <v>0.61</v>
      </c>
      <c r="C18">
        <v>6.3</v>
      </c>
      <c r="D18">
        <v>37.89</v>
      </c>
      <c r="E18">
        <v>128</v>
      </c>
      <c r="F18">
        <v>16</v>
      </c>
      <c r="G18">
        <v>7</v>
      </c>
      <c r="H18">
        <v>5</v>
      </c>
      <c r="I18">
        <v>3</v>
      </c>
      <c r="M18" t="s">
        <v>63</v>
      </c>
      <c r="N18">
        <f>AVERAGE($F2,$F9,$F16,$F23,$F30,$F37,$F44,$F51,$F58,$F65)</f>
        <v>14.2</v>
      </c>
      <c r="O18">
        <f>AVERAGE(F4,F11,F18,F25,F32,F39,F46,F53,F60,F67)</f>
        <v>13.9</v>
      </c>
      <c r="P18">
        <f>AVERAGE(F6,F13,F20,F27,F34,F41,F48,F55,F62,F69)</f>
        <v>13.5</v>
      </c>
      <c r="R18">
        <v>2</v>
      </c>
      <c r="S18">
        <v>37.380000000000003</v>
      </c>
      <c r="T18">
        <v>37.21</v>
      </c>
      <c r="U18">
        <v>37.520000000000003</v>
      </c>
      <c r="W18">
        <f t="shared" ref="W18:W26" si="3">S18-U18</f>
        <v>-0.14000000000000057</v>
      </c>
      <c r="X18">
        <f t="shared" ref="X18:X26" si="4">T18-S18</f>
        <v>-0.17000000000000171</v>
      </c>
      <c r="Y18">
        <f t="shared" ref="Y18:Y26" si="5">T18-U18</f>
        <v>-0.31000000000000227</v>
      </c>
      <c r="AQ18">
        <v>2</v>
      </c>
      <c r="AR18">
        <v>131</v>
      </c>
      <c r="AS18">
        <v>133</v>
      </c>
      <c r="AT18" s="29">
        <v>136</v>
      </c>
    </row>
    <row r="19" spans="1:46" x14ac:dyDescent="0.2">
      <c r="A19" t="s">
        <v>67</v>
      </c>
      <c r="B19" t="s">
        <v>8</v>
      </c>
      <c r="C19" t="s">
        <v>9</v>
      </c>
      <c r="D19" t="s">
        <v>10</v>
      </c>
      <c r="E19" t="s">
        <v>11</v>
      </c>
      <c r="F19" t="s">
        <v>12</v>
      </c>
      <c r="G19" t="s">
        <v>13</v>
      </c>
      <c r="H19" t="s">
        <v>14</v>
      </c>
      <c r="I19" t="s">
        <v>15</v>
      </c>
      <c r="M19" t="s">
        <v>64</v>
      </c>
      <c r="N19">
        <f>STDEV($F2,$F9,$F16,$F23,$F30,$F37,$F44,$F51,$F58,$F65)</f>
        <v>2.3475755815545325</v>
      </c>
      <c r="O19">
        <f>STDEV(F4,F11,F18,F25,F32,F39,F46,F53,F60,F67)</f>
        <v>1.9692073983655931</v>
      </c>
      <c r="P19">
        <f>STDEV(F6,F13,F20,F27,F34,F41,F48,F55,F62,F69)</f>
        <v>2.0138409955990952</v>
      </c>
      <c r="R19">
        <v>3</v>
      </c>
      <c r="S19">
        <v>38.270000000000003</v>
      </c>
      <c r="T19">
        <v>37.89</v>
      </c>
      <c r="U19">
        <v>37.9</v>
      </c>
      <c r="W19">
        <f t="shared" si="3"/>
        <v>0.37000000000000455</v>
      </c>
      <c r="X19">
        <f t="shared" si="4"/>
        <v>-0.38000000000000256</v>
      </c>
      <c r="Y19">
        <f t="shared" si="5"/>
        <v>-9.9999999999980105E-3</v>
      </c>
      <c r="AQ19">
        <v>3</v>
      </c>
      <c r="AR19" s="29">
        <v>149</v>
      </c>
      <c r="AS19">
        <v>128</v>
      </c>
      <c r="AT19">
        <v>128</v>
      </c>
    </row>
    <row r="20" spans="1:46" x14ac:dyDescent="0.2">
      <c r="A20" t="s">
        <v>17</v>
      </c>
      <c r="B20">
        <v>0.57999999999999996</v>
      </c>
      <c r="C20">
        <v>6</v>
      </c>
      <c r="D20">
        <v>37.9</v>
      </c>
      <c r="E20">
        <v>128</v>
      </c>
      <c r="F20">
        <v>16</v>
      </c>
      <c r="G20">
        <v>6</v>
      </c>
      <c r="H20">
        <v>5</v>
      </c>
      <c r="I20">
        <v>2</v>
      </c>
      <c r="R20">
        <v>4</v>
      </c>
      <c r="S20">
        <v>38.33</v>
      </c>
      <c r="T20">
        <v>38.020000000000003</v>
      </c>
      <c r="U20">
        <v>38.799999999999997</v>
      </c>
      <c r="W20">
        <f t="shared" si="3"/>
        <v>-0.46999999999999886</v>
      </c>
      <c r="X20">
        <f t="shared" si="4"/>
        <v>-0.30999999999999517</v>
      </c>
      <c r="Y20">
        <f t="shared" si="5"/>
        <v>-0.77999999999999403</v>
      </c>
      <c r="AQ20">
        <v>4</v>
      </c>
      <c r="AR20" s="29">
        <v>156</v>
      </c>
      <c r="AS20">
        <v>140</v>
      </c>
      <c r="AT20" s="29">
        <v>154</v>
      </c>
    </row>
    <row r="21" spans="1:46" x14ac:dyDescent="0.2">
      <c r="N21" t="s">
        <v>134</v>
      </c>
      <c r="O21" t="s">
        <v>135</v>
      </c>
      <c r="P21" t="s">
        <v>136</v>
      </c>
      <c r="R21">
        <v>5</v>
      </c>
      <c r="S21">
        <v>37.49</v>
      </c>
      <c r="T21">
        <v>37.44</v>
      </c>
      <c r="U21">
        <v>37.840000000000003</v>
      </c>
      <c r="W21">
        <f t="shared" si="3"/>
        <v>-0.35000000000000142</v>
      </c>
      <c r="X21">
        <f t="shared" si="4"/>
        <v>-5.0000000000004263E-2</v>
      </c>
      <c r="Y21">
        <f t="shared" si="5"/>
        <v>-0.40000000000000568</v>
      </c>
      <c r="AQ21">
        <v>5</v>
      </c>
      <c r="AR21" s="29">
        <v>105</v>
      </c>
      <c r="AS21">
        <v>98</v>
      </c>
      <c r="AT21" s="29">
        <v>106</v>
      </c>
    </row>
    <row r="22" spans="1:46" x14ac:dyDescent="0.2">
      <c r="A22" t="s">
        <v>52</v>
      </c>
      <c r="B22" t="s">
        <v>8</v>
      </c>
      <c r="C22" t="s">
        <v>9</v>
      </c>
      <c r="D22" t="s">
        <v>10</v>
      </c>
      <c r="E22" t="s">
        <v>11</v>
      </c>
      <c r="F22" t="s">
        <v>12</v>
      </c>
      <c r="G22" t="s">
        <v>13</v>
      </c>
      <c r="H22" t="s">
        <v>14</v>
      </c>
      <c r="I22" t="s">
        <v>15</v>
      </c>
      <c r="M22" t="s">
        <v>63</v>
      </c>
      <c r="N22">
        <f>AVERAGE($G2,$G9,$G16,$G23,$G30,$G37,$G44,$G51,$G58,$G65)</f>
        <v>6.35</v>
      </c>
      <c r="O22">
        <f>AVERAGE(G4,G11,G18,G25,G32,G39,G46,G53,G60,G67)</f>
        <v>6.2</v>
      </c>
      <c r="P22">
        <f>AVERAGE(G6,G13,G20,G27,G34,G41,G48,G55,G62,G69)</f>
        <v>6.25</v>
      </c>
      <c r="R22">
        <v>6</v>
      </c>
      <c r="S22">
        <v>37.9</v>
      </c>
      <c r="T22">
        <v>37.61</v>
      </c>
      <c r="U22">
        <v>38.07</v>
      </c>
      <c r="W22">
        <f t="shared" si="3"/>
        <v>-0.17000000000000171</v>
      </c>
      <c r="X22">
        <f t="shared" si="4"/>
        <v>-0.28999999999999915</v>
      </c>
      <c r="Y22">
        <f t="shared" si="5"/>
        <v>-0.46000000000000085</v>
      </c>
      <c r="AQ22">
        <v>6</v>
      </c>
      <c r="AR22" s="29">
        <v>105</v>
      </c>
      <c r="AS22">
        <v>95</v>
      </c>
      <c r="AT22">
        <v>95</v>
      </c>
    </row>
    <row r="23" spans="1:46" x14ac:dyDescent="0.2">
      <c r="A23" t="s">
        <v>17</v>
      </c>
      <c r="B23">
        <v>0.61</v>
      </c>
      <c r="C23">
        <v>6.5</v>
      </c>
      <c r="D23">
        <v>38.33</v>
      </c>
      <c r="E23">
        <v>156</v>
      </c>
      <c r="F23">
        <v>14</v>
      </c>
      <c r="G23">
        <v>6</v>
      </c>
      <c r="H23">
        <v>4</v>
      </c>
      <c r="I23">
        <v>4</v>
      </c>
      <c r="M23" t="s">
        <v>64</v>
      </c>
      <c r="N23">
        <f>STDEV($G2,$G9,$G16,$G23,$G30,$G37,$G44,$G51,$G58,$G65)</f>
        <v>0.70906824620608644</v>
      </c>
      <c r="O23">
        <f>STDEV(G4,G11,G18,G25,G32,G39,G46,G53,G60,G67)</f>
        <v>0.75277265270908267</v>
      </c>
      <c r="P23">
        <f>STDEV(G6,G13,G20,G27,G34,G41,G48,G55,G62,G69)</f>
        <v>0.58925565098878963</v>
      </c>
      <c r="R23">
        <v>7</v>
      </c>
      <c r="S23">
        <v>38.03</v>
      </c>
      <c r="T23">
        <v>37.74</v>
      </c>
      <c r="U23">
        <v>37.979999999999997</v>
      </c>
      <c r="W23">
        <f t="shared" si="3"/>
        <v>5.0000000000004263E-2</v>
      </c>
      <c r="X23">
        <f t="shared" si="4"/>
        <v>-0.28999999999999915</v>
      </c>
      <c r="Y23">
        <f t="shared" si="5"/>
        <v>-0.23999999999999488</v>
      </c>
      <c r="AQ23">
        <v>7</v>
      </c>
      <c r="AR23" s="29">
        <v>156</v>
      </c>
      <c r="AS23">
        <v>155</v>
      </c>
      <c r="AT23">
        <v>154</v>
      </c>
    </row>
    <row r="24" spans="1:46" x14ac:dyDescent="0.2">
      <c r="A24" t="s">
        <v>102</v>
      </c>
      <c r="B24" t="s">
        <v>8</v>
      </c>
      <c r="C24" t="s">
        <v>9</v>
      </c>
      <c r="D24" t="s">
        <v>10</v>
      </c>
      <c r="E24" t="s">
        <v>11</v>
      </c>
      <c r="F24" t="s">
        <v>12</v>
      </c>
      <c r="G24" t="s">
        <v>13</v>
      </c>
      <c r="H24" t="s">
        <v>14</v>
      </c>
      <c r="I24" t="s">
        <v>15</v>
      </c>
      <c r="R24">
        <v>8</v>
      </c>
      <c r="S24">
        <v>38.14</v>
      </c>
      <c r="T24">
        <v>38.53</v>
      </c>
      <c r="U24">
        <v>38.04</v>
      </c>
      <c r="W24">
        <f t="shared" si="3"/>
        <v>0.10000000000000142</v>
      </c>
      <c r="X24">
        <f t="shared" si="4"/>
        <v>0.39000000000000057</v>
      </c>
      <c r="Y24">
        <f t="shared" si="5"/>
        <v>0.49000000000000199</v>
      </c>
      <c r="AQ24">
        <v>8</v>
      </c>
      <c r="AR24" s="29">
        <v>126</v>
      </c>
      <c r="AS24">
        <v>115</v>
      </c>
      <c r="AT24" s="29">
        <v>130</v>
      </c>
    </row>
    <row r="25" spans="1:46" x14ac:dyDescent="0.2">
      <c r="A25" t="s">
        <v>40</v>
      </c>
      <c r="B25">
        <v>0.6</v>
      </c>
      <c r="C25">
        <v>6.4</v>
      </c>
      <c r="D25">
        <v>38.020000000000003</v>
      </c>
      <c r="E25">
        <v>140</v>
      </c>
      <c r="F25">
        <v>15</v>
      </c>
      <c r="G25">
        <v>6</v>
      </c>
      <c r="H25">
        <v>5</v>
      </c>
      <c r="I25">
        <v>1</v>
      </c>
      <c r="N25" t="s">
        <v>137</v>
      </c>
      <c r="O25" t="s">
        <v>138</v>
      </c>
      <c r="P25" t="s">
        <v>139</v>
      </c>
      <c r="R25">
        <v>9</v>
      </c>
      <c r="S25">
        <v>37.83</v>
      </c>
      <c r="T25">
        <v>37.520000000000003</v>
      </c>
      <c r="U25">
        <v>37.619999999999997</v>
      </c>
      <c r="W25">
        <f t="shared" si="3"/>
        <v>0.21000000000000085</v>
      </c>
      <c r="X25">
        <f t="shared" si="4"/>
        <v>-0.30999999999999517</v>
      </c>
      <c r="Y25">
        <f t="shared" si="5"/>
        <v>-9.9999999999994316E-2</v>
      </c>
      <c r="AQ25">
        <v>9</v>
      </c>
      <c r="AR25">
        <v>122</v>
      </c>
      <c r="AS25">
        <v>124</v>
      </c>
      <c r="AT25">
        <v>120</v>
      </c>
    </row>
    <row r="26" spans="1:46" x14ac:dyDescent="0.2">
      <c r="A26" t="s">
        <v>67</v>
      </c>
      <c r="B26" t="s">
        <v>8</v>
      </c>
      <c r="C26" t="s">
        <v>9</v>
      </c>
      <c r="D26" t="s">
        <v>10</v>
      </c>
      <c r="E26" t="s">
        <v>11</v>
      </c>
      <c r="F26" t="s">
        <v>12</v>
      </c>
      <c r="G26" t="s">
        <v>13</v>
      </c>
      <c r="H26" t="s">
        <v>14</v>
      </c>
      <c r="I26" t="s">
        <v>15</v>
      </c>
      <c r="M26" t="s">
        <v>63</v>
      </c>
      <c r="N26">
        <f>AVERAGE($H2,$H9,$H16,$H23,$H30,$H37,$H44,$H51,$H58,$H65)</f>
        <v>4</v>
      </c>
      <c r="O26">
        <f>AVERAGE(H4,H11,H18,H25,H32,H39,H46,H53,H60,H67)</f>
        <v>4.2</v>
      </c>
      <c r="P26">
        <f>AVERAGE(H6,H13,H20,H27,H34,H41,H48,H55,H62,H69)</f>
        <v>4.4000000000000004</v>
      </c>
      <c r="R26">
        <v>10</v>
      </c>
      <c r="S26">
        <v>37.979999999999997</v>
      </c>
      <c r="T26">
        <v>37.47</v>
      </c>
      <c r="U26">
        <v>37.85</v>
      </c>
      <c r="W26">
        <f t="shared" si="3"/>
        <v>0.12999999999999545</v>
      </c>
      <c r="X26">
        <f t="shared" si="4"/>
        <v>-0.50999999999999801</v>
      </c>
      <c r="Y26">
        <f t="shared" si="5"/>
        <v>-0.38000000000000256</v>
      </c>
      <c r="AQ26">
        <v>10</v>
      </c>
      <c r="AR26" s="29">
        <v>138</v>
      </c>
      <c r="AS26">
        <v>134</v>
      </c>
      <c r="AT26" s="29">
        <v>134</v>
      </c>
    </row>
    <row r="27" spans="1:46" x14ac:dyDescent="0.2">
      <c r="A27" t="s">
        <v>17</v>
      </c>
      <c r="B27">
        <v>0.6</v>
      </c>
      <c r="C27">
        <v>6.4</v>
      </c>
      <c r="D27">
        <v>38.799999999999997</v>
      </c>
      <c r="E27">
        <v>154</v>
      </c>
      <c r="F27">
        <v>16</v>
      </c>
      <c r="G27">
        <v>6.5</v>
      </c>
      <c r="H27">
        <v>5</v>
      </c>
      <c r="I27">
        <v>1</v>
      </c>
      <c r="M27" t="s">
        <v>64</v>
      </c>
      <c r="N27">
        <f>STDEV($H2,$H9,$H16,$H23,$H30,$H37,$H44,$H51,$H58,$H65)</f>
        <v>0.94280904158206336</v>
      </c>
      <c r="O27">
        <f>STDEV(H4,H11,H18,H25,H32,H39,H46,H53,H60,H67)</f>
        <v>1.1352924243950933</v>
      </c>
      <c r="P27">
        <f>STDEV(H6,H13,H20,H27,H34,H41,H48,H55,H62,H69)</f>
        <v>0.84327404271156814</v>
      </c>
      <c r="R27" t="s">
        <v>172</v>
      </c>
      <c r="S27">
        <f>AVERAGE(S17:S26)</f>
        <v>37.865000000000002</v>
      </c>
      <c r="T27">
        <f>AVERAGE(T17:T26)</f>
        <v>37.655000000000008</v>
      </c>
      <c r="U27">
        <f>AVERAGE(U17:U26)</f>
        <v>37.880000000000003</v>
      </c>
      <c r="AQ27" t="s">
        <v>172</v>
      </c>
      <c r="AR27" s="25">
        <f>AVERAGE(AR17:AR26)</f>
        <v>128.69999999999999</v>
      </c>
      <c r="AS27" s="25">
        <f>AVERAGE(AS17:AS26)</f>
        <v>121.4</v>
      </c>
      <c r="AT27" s="25">
        <f>AVERAGE(AT17:AT26)</f>
        <v>125.6</v>
      </c>
    </row>
    <row r="28" spans="1:46" x14ac:dyDescent="0.2">
      <c r="V28" t="s">
        <v>43</v>
      </c>
      <c r="W28">
        <f>AVERAGE(W17:W26)</f>
        <v>-1.4999999999999857E-2</v>
      </c>
      <c r="X28">
        <f>AVERAGE(X17:X26)</f>
        <v>-0.20999999999999944</v>
      </c>
      <c r="Y28">
        <f>AVERAGE(Y17:Y26)</f>
        <v>-0.22499999999999928</v>
      </c>
    </row>
    <row r="29" spans="1:46" x14ac:dyDescent="0.2">
      <c r="A29" t="s">
        <v>52</v>
      </c>
      <c r="B29" t="s">
        <v>8</v>
      </c>
      <c r="C29" t="s">
        <v>9</v>
      </c>
      <c r="D29" t="s">
        <v>10</v>
      </c>
      <c r="E29" t="s">
        <v>11</v>
      </c>
      <c r="F29" t="s">
        <v>12</v>
      </c>
      <c r="G29" t="s">
        <v>13</v>
      </c>
      <c r="H29" t="s">
        <v>14</v>
      </c>
      <c r="I29" t="s">
        <v>15</v>
      </c>
      <c r="N29" t="s">
        <v>140</v>
      </c>
      <c r="O29" t="s">
        <v>141</v>
      </c>
      <c r="P29" t="s">
        <v>142</v>
      </c>
      <c r="V29" t="s">
        <v>64</v>
      </c>
      <c r="W29">
        <f>STDEV(W17:W26)</f>
        <v>0.26128953714648157</v>
      </c>
      <c r="X29">
        <f>STDEV(X17:X26)</f>
        <v>0.24490360915629114</v>
      </c>
      <c r="Y29">
        <f>STDEV(Y17:Y26)</f>
        <v>0.33758126593623539</v>
      </c>
    </row>
    <row r="30" spans="1:46" x14ac:dyDescent="0.2">
      <c r="A30" t="s">
        <v>17</v>
      </c>
      <c r="B30">
        <v>0.48</v>
      </c>
      <c r="C30">
        <v>5.4</v>
      </c>
      <c r="D30">
        <v>37.49</v>
      </c>
      <c r="E30">
        <v>105</v>
      </c>
      <c r="F30">
        <v>13</v>
      </c>
      <c r="G30">
        <v>5</v>
      </c>
      <c r="H30">
        <v>3</v>
      </c>
      <c r="I30">
        <v>4</v>
      </c>
      <c r="M30" t="s">
        <v>63</v>
      </c>
      <c r="N30">
        <f>AVERAGE($I2,$I9,$I16,$I23,$I30,$I37,$I44,$I51,$I58,$I65)</f>
        <v>3.5</v>
      </c>
      <c r="O30">
        <f>AVERAGE(I4,I11,I18,I25,I32,I39,I46,I53,I60,I67)</f>
        <v>1.2</v>
      </c>
      <c r="P30">
        <f>AVERAGE(I6,I13,I20,I27,I34,I41,I48,I55,I62,I69)</f>
        <v>2</v>
      </c>
    </row>
    <row r="31" spans="1:46" x14ac:dyDescent="0.2">
      <c r="A31" t="s">
        <v>102</v>
      </c>
      <c r="B31" t="s">
        <v>8</v>
      </c>
      <c r="C31" t="s">
        <v>9</v>
      </c>
      <c r="D31" t="s">
        <v>10</v>
      </c>
      <c r="E31" t="s">
        <v>11</v>
      </c>
      <c r="F31" t="s">
        <v>12</v>
      </c>
      <c r="G31" t="s">
        <v>13</v>
      </c>
      <c r="H31" t="s">
        <v>14</v>
      </c>
      <c r="I31" t="s">
        <v>15</v>
      </c>
      <c r="M31" t="s">
        <v>64</v>
      </c>
      <c r="N31">
        <f>STDEV($I2,$I9,$I16,$I23,$I30,$I37,$I44,$I51,$I58,$I65)</f>
        <v>1.7159383568311668</v>
      </c>
      <c r="O31">
        <f>STDEV(I4,I11,I18,I25,I32,I39,I46,I53,I60,I67)</f>
        <v>0.63245553203367588</v>
      </c>
      <c r="P31">
        <f>STDEV(I6,I13,I20,I27,I34,I41,I48,I55,I62,I69)</f>
        <v>1.3333333333333333</v>
      </c>
      <c r="R31" t="s">
        <v>173</v>
      </c>
      <c r="S31" t="s">
        <v>163</v>
      </c>
      <c r="T31" t="s">
        <v>170</v>
      </c>
      <c r="U31" t="s">
        <v>171</v>
      </c>
      <c r="W31" t="s">
        <v>143</v>
      </c>
      <c r="X31" t="s">
        <v>144</v>
      </c>
      <c r="Y31" t="s">
        <v>145</v>
      </c>
    </row>
    <row r="32" spans="1:46" x14ac:dyDescent="0.2">
      <c r="A32" t="s">
        <v>40</v>
      </c>
      <c r="B32">
        <v>0.55000000000000004</v>
      </c>
      <c r="C32">
        <v>5.6</v>
      </c>
      <c r="D32">
        <v>37.44</v>
      </c>
      <c r="E32">
        <v>98</v>
      </c>
      <c r="F32">
        <v>11</v>
      </c>
      <c r="G32">
        <v>5</v>
      </c>
      <c r="H32">
        <v>3</v>
      </c>
      <c r="I32">
        <v>1</v>
      </c>
      <c r="R32">
        <v>1</v>
      </c>
      <c r="S32">
        <v>99</v>
      </c>
      <c r="T32">
        <v>92</v>
      </c>
      <c r="U32">
        <v>99</v>
      </c>
      <c r="W32">
        <f>S32-U32</f>
        <v>0</v>
      </c>
      <c r="X32">
        <f>T32-S32</f>
        <v>-7</v>
      </c>
      <c r="Y32">
        <f>T32-U32</f>
        <v>-7</v>
      </c>
    </row>
    <row r="33" spans="1:25" x14ac:dyDescent="0.2">
      <c r="A33" t="s">
        <v>67</v>
      </c>
      <c r="B33" t="s">
        <v>8</v>
      </c>
      <c r="C33" t="s">
        <v>9</v>
      </c>
      <c r="D33" t="s">
        <v>10</v>
      </c>
      <c r="E33" t="s">
        <v>11</v>
      </c>
      <c r="F33" t="s">
        <v>12</v>
      </c>
      <c r="G33" t="s">
        <v>13</v>
      </c>
      <c r="H33" t="s">
        <v>14</v>
      </c>
      <c r="I33" t="s">
        <v>15</v>
      </c>
      <c r="R33">
        <v>2</v>
      </c>
      <c r="S33">
        <v>131</v>
      </c>
      <c r="T33">
        <v>133</v>
      </c>
      <c r="U33">
        <v>136</v>
      </c>
      <c r="W33">
        <f t="shared" ref="W33:W41" si="6">S33-U33</f>
        <v>-5</v>
      </c>
      <c r="X33">
        <f t="shared" ref="X33:X41" si="7">T33-S33</f>
        <v>2</v>
      </c>
      <c r="Y33">
        <f t="shared" ref="Y33:Y41" si="8">T33-U33</f>
        <v>-3</v>
      </c>
    </row>
    <row r="34" spans="1:25" x14ac:dyDescent="0.2">
      <c r="A34" t="s">
        <v>17</v>
      </c>
      <c r="B34">
        <v>0.45</v>
      </c>
      <c r="C34">
        <v>4.5999999999999996</v>
      </c>
      <c r="D34">
        <v>37.840000000000003</v>
      </c>
      <c r="E34">
        <v>106</v>
      </c>
      <c r="F34">
        <v>12</v>
      </c>
      <c r="G34">
        <v>5</v>
      </c>
      <c r="H34">
        <v>3</v>
      </c>
      <c r="I34">
        <v>1</v>
      </c>
      <c r="K34" t="s">
        <v>137</v>
      </c>
      <c r="L34" t="s">
        <v>138</v>
      </c>
      <c r="M34" t="s">
        <v>139</v>
      </c>
      <c r="O34" t="s">
        <v>143</v>
      </c>
      <c r="P34" t="s">
        <v>144</v>
      </c>
      <c r="Q34" t="s">
        <v>145</v>
      </c>
      <c r="R34">
        <v>3</v>
      </c>
      <c r="S34">
        <v>149</v>
      </c>
      <c r="T34">
        <v>128</v>
      </c>
      <c r="U34">
        <v>128</v>
      </c>
      <c r="W34">
        <f t="shared" si="6"/>
        <v>21</v>
      </c>
      <c r="X34">
        <f t="shared" si="7"/>
        <v>-21</v>
      </c>
      <c r="Y34">
        <f t="shared" si="8"/>
        <v>0</v>
      </c>
    </row>
    <row r="35" spans="1:25" x14ac:dyDescent="0.2">
      <c r="K35">
        <v>5</v>
      </c>
      <c r="L35">
        <v>5</v>
      </c>
      <c r="M35">
        <v>5</v>
      </c>
      <c r="O35">
        <f>K35-M35</f>
        <v>0</v>
      </c>
      <c r="P35">
        <f>L35-K35</f>
        <v>0</v>
      </c>
      <c r="Q35">
        <f>L35-M35</f>
        <v>0</v>
      </c>
      <c r="R35">
        <v>4</v>
      </c>
      <c r="S35">
        <v>156</v>
      </c>
      <c r="T35">
        <v>140</v>
      </c>
      <c r="U35">
        <v>154</v>
      </c>
      <c r="W35">
        <f t="shared" si="6"/>
        <v>2</v>
      </c>
      <c r="X35">
        <f t="shared" si="7"/>
        <v>-16</v>
      </c>
      <c r="Y35">
        <f t="shared" si="8"/>
        <v>-14</v>
      </c>
    </row>
    <row r="36" spans="1:25" x14ac:dyDescent="0.2">
      <c r="A36" t="s">
        <v>52</v>
      </c>
      <c r="B36" t="s">
        <v>8</v>
      </c>
      <c r="C36" t="s">
        <v>9</v>
      </c>
      <c r="D36" t="s">
        <v>10</v>
      </c>
      <c r="E36" t="s">
        <v>11</v>
      </c>
      <c r="F36" t="s">
        <v>12</v>
      </c>
      <c r="G36" t="s">
        <v>13</v>
      </c>
      <c r="H36" t="s">
        <v>14</v>
      </c>
      <c r="I36" t="s">
        <v>15</v>
      </c>
      <c r="K36">
        <v>5</v>
      </c>
      <c r="L36">
        <v>5</v>
      </c>
      <c r="M36">
        <v>5</v>
      </c>
      <c r="O36">
        <f t="shared" ref="O36:O44" si="9">K36-M36</f>
        <v>0</v>
      </c>
      <c r="P36">
        <f t="shared" ref="P36:P44" si="10">L36-K36</f>
        <v>0</v>
      </c>
      <c r="Q36">
        <f t="shared" ref="Q36:Q44" si="11">L36-M36</f>
        <v>0</v>
      </c>
      <c r="R36">
        <v>5</v>
      </c>
      <c r="S36">
        <v>105</v>
      </c>
      <c r="T36">
        <v>98</v>
      </c>
      <c r="U36">
        <v>106</v>
      </c>
      <c r="W36">
        <f t="shared" si="6"/>
        <v>-1</v>
      </c>
      <c r="X36">
        <f t="shared" si="7"/>
        <v>-7</v>
      </c>
      <c r="Y36">
        <f t="shared" si="8"/>
        <v>-8</v>
      </c>
    </row>
    <row r="37" spans="1:25" x14ac:dyDescent="0.2">
      <c r="A37" t="s">
        <v>17</v>
      </c>
      <c r="B37">
        <v>0.53</v>
      </c>
      <c r="C37">
        <v>5.8</v>
      </c>
      <c r="D37">
        <v>37.9</v>
      </c>
      <c r="E37">
        <v>105</v>
      </c>
      <c r="F37">
        <v>12</v>
      </c>
      <c r="G37">
        <v>6</v>
      </c>
      <c r="H37">
        <v>3</v>
      </c>
      <c r="I37">
        <v>1</v>
      </c>
      <c r="K37">
        <v>5</v>
      </c>
      <c r="L37">
        <v>5</v>
      </c>
      <c r="M37">
        <v>5</v>
      </c>
      <c r="O37">
        <f t="shared" si="9"/>
        <v>0</v>
      </c>
      <c r="P37">
        <f t="shared" si="10"/>
        <v>0</v>
      </c>
      <c r="Q37">
        <f t="shared" si="11"/>
        <v>0</v>
      </c>
      <c r="R37">
        <v>6</v>
      </c>
      <c r="S37">
        <v>105</v>
      </c>
      <c r="T37">
        <v>95</v>
      </c>
      <c r="U37">
        <v>95</v>
      </c>
      <c r="W37">
        <f t="shared" si="6"/>
        <v>10</v>
      </c>
      <c r="X37">
        <f t="shared" si="7"/>
        <v>-10</v>
      </c>
      <c r="Y37">
        <f t="shared" si="8"/>
        <v>0</v>
      </c>
    </row>
    <row r="38" spans="1:25" x14ac:dyDescent="0.2">
      <c r="A38" t="s">
        <v>102</v>
      </c>
      <c r="B38" t="s">
        <v>8</v>
      </c>
      <c r="C38" t="s">
        <v>9</v>
      </c>
      <c r="D38" t="s">
        <v>10</v>
      </c>
      <c r="E38" t="s">
        <v>11</v>
      </c>
      <c r="F38" t="s">
        <v>12</v>
      </c>
      <c r="G38" t="s">
        <v>13</v>
      </c>
      <c r="H38" t="s">
        <v>14</v>
      </c>
      <c r="I38" t="s">
        <v>15</v>
      </c>
      <c r="K38">
        <v>4</v>
      </c>
      <c r="L38">
        <v>5</v>
      </c>
      <c r="M38">
        <v>5</v>
      </c>
      <c r="O38">
        <f t="shared" si="9"/>
        <v>-1</v>
      </c>
      <c r="P38">
        <f t="shared" si="10"/>
        <v>1</v>
      </c>
      <c r="Q38">
        <f t="shared" si="11"/>
        <v>0</v>
      </c>
      <c r="R38">
        <v>7</v>
      </c>
      <c r="S38">
        <v>156</v>
      </c>
      <c r="T38">
        <v>155</v>
      </c>
      <c r="U38">
        <v>154</v>
      </c>
      <c r="W38">
        <f t="shared" si="6"/>
        <v>2</v>
      </c>
      <c r="X38">
        <f t="shared" si="7"/>
        <v>-1</v>
      </c>
      <c r="Y38">
        <f t="shared" si="8"/>
        <v>1</v>
      </c>
    </row>
    <row r="39" spans="1:25" x14ac:dyDescent="0.2">
      <c r="A39" t="s">
        <v>40</v>
      </c>
      <c r="B39">
        <v>0.55000000000000004</v>
      </c>
      <c r="C39">
        <v>5.9</v>
      </c>
      <c r="D39">
        <v>37.61</v>
      </c>
      <c r="E39">
        <v>95</v>
      </c>
      <c r="F39">
        <v>15</v>
      </c>
      <c r="G39">
        <v>6</v>
      </c>
      <c r="H39">
        <v>2</v>
      </c>
      <c r="I39">
        <v>1</v>
      </c>
      <c r="K39">
        <v>3</v>
      </c>
      <c r="L39">
        <v>3</v>
      </c>
      <c r="M39">
        <v>3</v>
      </c>
      <c r="O39">
        <f t="shared" si="9"/>
        <v>0</v>
      </c>
      <c r="P39">
        <f t="shared" si="10"/>
        <v>0</v>
      </c>
      <c r="Q39">
        <f t="shared" si="11"/>
        <v>0</v>
      </c>
      <c r="R39">
        <v>8</v>
      </c>
      <c r="S39">
        <v>126</v>
      </c>
      <c r="T39">
        <v>115</v>
      </c>
      <c r="U39">
        <v>130</v>
      </c>
      <c r="W39">
        <f t="shared" si="6"/>
        <v>-4</v>
      </c>
      <c r="X39">
        <f t="shared" si="7"/>
        <v>-11</v>
      </c>
      <c r="Y39">
        <f t="shared" si="8"/>
        <v>-15</v>
      </c>
    </row>
    <row r="40" spans="1:25" x14ac:dyDescent="0.2">
      <c r="A40" t="s">
        <v>67</v>
      </c>
      <c r="B40" t="s">
        <v>8</v>
      </c>
      <c r="C40" t="s">
        <v>9</v>
      </c>
      <c r="D40" t="s">
        <v>10</v>
      </c>
      <c r="E40" t="s">
        <v>11</v>
      </c>
      <c r="F40" t="s">
        <v>12</v>
      </c>
      <c r="G40" t="s">
        <v>13</v>
      </c>
      <c r="H40" t="s">
        <v>14</v>
      </c>
      <c r="I40" t="s">
        <v>15</v>
      </c>
      <c r="K40">
        <v>3</v>
      </c>
      <c r="L40">
        <v>2</v>
      </c>
      <c r="M40">
        <v>5</v>
      </c>
      <c r="O40">
        <f t="shared" si="9"/>
        <v>-2</v>
      </c>
      <c r="P40">
        <f t="shared" si="10"/>
        <v>-1</v>
      </c>
      <c r="Q40">
        <f t="shared" si="11"/>
        <v>-3</v>
      </c>
      <c r="R40">
        <v>9</v>
      </c>
      <c r="S40">
        <v>122</v>
      </c>
      <c r="T40">
        <v>124</v>
      </c>
      <c r="U40">
        <v>120</v>
      </c>
      <c r="W40">
        <f t="shared" si="6"/>
        <v>2</v>
      </c>
      <c r="X40">
        <f t="shared" si="7"/>
        <v>2</v>
      </c>
      <c r="Y40">
        <f t="shared" si="8"/>
        <v>4</v>
      </c>
    </row>
    <row r="41" spans="1:25" x14ac:dyDescent="0.2">
      <c r="A41" t="s">
        <v>17</v>
      </c>
      <c r="B41">
        <v>0.51</v>
      </c>
      <c r="C41">
        <v>5.7</v>
      </c>
      <c r="D41">
        <v>38.07</v>
      </c>
      <c r="E41">
        <v>95</v>
      </c>
      <c r="F41">
        <v>12</v>
      </c>
      <c r="G41">
        <v>6.5</v>
      </c>
      <c r="H41">
        <v>5</v>
      </c>
      <c r="I41">
        <v>1</v>
      </c>
      <c r="K41">
        <v>3</v>
      </c>
      <c r="L41">
        <v>5</v>
      </c>
      <c r="M41">
        <v>3</v>
      </c>
      <c r="O41">
        <f t="shared" si="9"/>
        <v>0</v>
      </c>
      <c r="P41">
        <f t="shared" si="10"/>
        <v>2</v>
      </c>
      <c r="Q41">
        <f t="shared" si="11"/>
        <v>2</v>
      </c>
      <c r="R41">
        <v>10</v>
      </c>
      <c r="S41">
        <v>138</v>
      </c>
      <c r="T41">
        <v>134</v>
      </c>
      <c r="U41">
        <v>134</v>
      </c>
      <c r="W41">
        <f t="shared" si="6"/>
        <v>4</v>
      </c>
      <c r="X41">
        <f t="shared" si="7"/>
        <v>-4</v>
      </c>
      <c r="Y41">
        <f t="shared" si="8"/>
        <v>0</v>
      </c>
    </row>
    <row r="42" spans="1:25" x14ac:dyDescent="0.2">
      <c r="K42">
        <v>4</v>
      </c>
      <c r="L42">
        <v>3</v>
      </c>
      <c r="M42">
        <v>4</v>
      </c>
      <c r="O42">
        <f t="shared" si="9"/>
        <v>0</v>
      </c>
      <c r="P42">
        <f t="shared" si="10"/>
        <v>-1</v>
      </c>
      <c r="Q42">
        <f t="shared" si="11"/>
        <v>-1</v>
      </c>
      <c r="R42" t="s">
        <v>172</v>
      </c>
      <c r="S42" s="25">
        <f>AVERAGE(S32:S41)</f>
        <v>128.69999999999999</v>
      </c>
      <c r="T42" s="25">
        <f>AVERAGE(T32:T41)</f>
        <v>121.4</v>
      </c>
      <c r="U42" s="25">
        <f>AVERAGE(U32:U41)</f>
        <v>125.6</v>
      </c>
    </row>
    <row r="43" spans="1:25" x14ac:dyDescent="0.2">
      <c r="A43" t="s">
        <v>52</v>
      </c>
      <c r="B43" t="s">
        <v>8</v>
      </c>
      <c r="C43" t="s">
        <v>9</v>
      </c>
      <c r="D43" t="s">
        <v>10</v>
      </c>
      <c r="E43" t="s">
        <v>11</v>
      </c>
      <c r="F43" t="s">
        <v>12</v>
      </c>
      <c r="G43" t="s">
        <v>13</v>
      </c>
      <c r="H43" t="s">
        <v>14</v>
      </c>
      <c r="I43" t="s">
        <v>15</v>
      </c>
      <c r="K43">
        <v>3</v>
      </c>
      <c r="L43">
        <v>4</v>
      </c>
      <c r="M43">
        <v>5</v>
      </c>
      <c r="O43">
        <f t="shared" si="9"/>
        <v>-2</v>
      </c>
      <c r="P43">
        <f t="shared" si="10"/>
        <v>1</v>
      </c>
      <c r="Q43">
        <f t="shared" si="11"/>
        <v>-1</v>
      </c>
      <c r="V43" t="s">
        <v>43</v>
      </c>
      <c r="W43">
        <f>AVERAGE(W32:W41)</f>
        <v>3.1</v>
      </c>
      <c r="X43">
        <f>AVERAGE(X32:X41)</f>
        <v>-7.3</v>
      </c>
      <c r="Y43">
        <f>AVERAGE(Y32:Y41)</f>
        <v>-4.2</v>
      </c>
    </row>
    <row r="44" spans="1:25" x14ac:dyDescent="0.2">
      <c r="A44" t="s">
        <v>17</v>
      </c>
      <c r="B44">
        <v>0.73</v>
      </c>
      <c r="C44">
        <v>7.4</v>
      </c>
      <c r="D44">
        <v>38.03</v>
      </c>
      <c r="E44">
        <v>156</v>
      </c>
      <c r="F44">
        <v>12</v>
      </c>
      <c r="G44">
        <v>6</v>
      </c>
      <c r="H44">
        <v>3</v>
      </c>
      <c r="I44">
        <v>1</v>
      </c>
      <c r="K44">
        <v>5</v>
      </c>
      <c r="L44">
        <v>5</v>
      </c>
      <c r="M44">
        <v>4</v>
      </c>
      <c r="O44">
        <f t="shared" si="9"/>
        <v>1</v>
      </c>
      <c r="P44">
        <f t="shared" si="10"/>
        <v>0</v>
      </c>
      <c r="Q44">
        <f t="shared" si="11"/>
        <v>1</v>
      </c>
      <c r="V44" t="s">
        <v>64</v>
      </c>
      <c r="W44">
        <f>STDEV(W32:W41)</f>
        <v>7.563802688536442</v>
      </c>
      <c r="X44">
        <f>STDEV(X32:X41)</f>
        <v>7.5136912070935917</v>
      </c>
      <c r="Y44">
        <f>STDEV(Y32:Y41)</f>
        <v>6.5285696919173821</v>
      </c>
    </row>
    <row r="45" spans="1:25" x14ac:dyDescent="0.2">
      <c r="A45" t="s">
        <v>102</v>
      </c>
      <c r="B45" t="s">
        <v>8</v>
      </c>
      <c r="C45" t="s">
        <v>9</v>
      </c>
      <c r="D45" t="s">
        <v>10</v>
      </c>
      <c r="E45" t="s">
        <v>11</v>
      </c>
      <c r="F45" t="s">
        <v>12</v>
      </c>
      <c r="G45" t="s">
        <v>13</v>
      </c>
      <c r="H45" t="s">
        <v>14</v>
      </c>
      <c r="I45" t="s">
        <v>15</v>
      </c>
    </row>
    <row r="46" spans="1:25" x14ac:dyDescent="0.2">
      <c r="A46" t="s">
        <v>40</v>
      </c>
      <c r="B46">
        <v>0.77</v>
      </c>
      <c r="C46">
        <v>7.8</v>
      </c>
      <c r="D46">
        <v>37.74</v>
      </c>
      <c r="E46">
        <v>155</v>
      </c>
      <c r="F46">
        <v>13</v>
      </c>
      <c r="G46">
        <v>7</v>
      </c>
      <c r="H46">
        <v>5</v>
      </c>
      <c r="I46">
        <v>1</v>
      </c>
      <c r="N46" t="s">
        <v>43</v>
      </c>
      <c r="O46">
        <f>AVERAGE(O35:O44)</f>
        <v>-0.4</v>
      </c>
      <c r="P46">
        <f>AVERAGE(P35:P44)</f>
        <v>0.2</v>
      </c>
      <c r="Q46">
        <f>AVERAGE(Q35:Q44)</f>
        <v>-0.2</v>
      </c>
      <c r="S46" t="s">
        <v>134</v>
      </c>
      <c r="T46" t="s">
        <v>135</v>
      </c>
      <c r="U46" t="s">
        <v>136</v>
      </c>
      <c r="W46" t="s">
        <v>143</v>
      </c>
      <c r="X46" t="s">
        <v>144</v>
      </c>
      <c r="Y46" t="s">
        <v>145</v>
      </c>
    </row>
    <row r="47" spans="1:25" x14ac:dyDescent="0.2">
      <c r="A47" t="s">
        <v>67</v>
      </c>
      <c r="B47" t="s">
        <v>8</v>
      </c>
      <c r="C47" t="s">
        <v>9</v>
      </c>
      <c r="D47" t="s">
        <v>10</v>
      </c>
      <c r="E47" t="s">
        <v>11</v>
      </c>
      <c r="F47" t="s">
        <v>12</v>
      </c>
      <c r="G47" t="s">
        <v>13</v>
      </c>
      <c r="H47" t="s">
        <v>14</v>
      </c>
      <c r="I47" t="s">
        <v>15</v>
      </c>
      <c r="N47" t="s">
        <v>64</v>
      </c>
      <c r="O47">
        <f>STDEV(O35:O44)</f>
        <v>0.96609178307929588</v>
      </c>
      <c r="P47">
        <f>STDEV(P35:P44)</f>
        <v>0.91893658347268148</v>
      </c>
      <c r="Q47">
        <f>STDEV(Q35:Q44)</f>
        <v>1.3165611772087666</v>
      </c>
      <c r="S47">
        <v>7</v>
      </c>
      <c r="T47">
        <v>7</v>
      </c>
      <c r="U47">
        <v>7</v>
      </c>
      <c r="W47">
        <f>S47-U47</f>
        <v>0</v>
      </c>
      <c r="X47">
        <f>T47-S47</f>
        <v>0</v>
      </c>
      <c r="Y47">
        <f>T47-U47</f>
        <v>0</v>
      </c>
    </row>
    <row r="48" spans="1:25" x14ac:dyDescent="0.2">
      <c r="A48" t="s">
        <v>17</v>
      </c>
      <c r="B48">
        <v>0.71</v>
      </c>
      <c r="C48">
        <v>7.2</v>
      </c>
      <c r="D48">
        <v>37.979999999999997</v>
      </c>
      <c r="E48">
        <v>154</v>
      </c>
      <c r="F48">
        <v>12</v>
      </c>
      <c r="G48">
        <v>6</v>
      </c>
      <c r="H48">
        <v>3</v>
      </c>
      <c r="I48">
        <v>1</v>
      </c>
      <c r="S48">
        <v>7</v>
      </c>
      <c r="T48">
        <v>6</v>
      </c>
      <c r="U48">
        <v>6.5</v>
      </c>
      <c r="W48">
        <f t="shared" ref="W48:W56" si="12">S48-U48</f>
        <v>0.5</v>
      </c>
      <c r="X48">
        <f t="shared" ref="X48:X56" si="13">T48-S48</f>
        <v>-1</v>
      </c>
      <c r="Y48">
        <f t="shared" ref="Y48:Y56" si="14">T48-U48</f>
        <v>-0.5</v>
      </c>
    </row>
    <row r="49" spans="1:25" x14ac:dyDescent="0.2">
      <c r="S49">
        <v>7.5</v>
      </c>
      <c r="T49">
        <v>7</v>
      </c>
      <c r="U49">
        <v>6</v>
      </c>
      <c r="W49">
        <f t="shared" si="12"/>
        <v>1.5</v>
      </c>
      <c r="X49">
        <f t="shared" si="13"/>
        <v>-0.5</v>
      </c>
      <c r="Y49">
        <f t="shared" si="14"/>
        <v>1</v>
      </c>
    </row>
    <row r="50" spans="1:25" x14ac:dyDescent="0.2">
      <c r="A50" t="s">
        <v>52</v>
      </c>
      <c r="B50" t="s">
        <v>8</v>
      </c>
      <c r="C50" t="s">
        <v>9</v>
      </c>
      <c r="D50" t="s">
        <v>10</v>
      </c>
      <c r="E50" t="s">
        <v>11</v>
      </c>
      <c r="F50" t="s">
        <v>12</v>
      </c>
      <c r="G50" t="s">
        <v>13</v>
      </c>
      <c r="H50" t="s">
        <v>14</v>
      </c>
      <c r="I50" t="s">
        <v>15</v>
      </c>
      <c r="K50" t="s">
        <v>131</v>
      </c>
      <c r="L50" t="s">
        <v>132</v>
      </c>
      <c r="M50" t="s">
        <v>133</v>
      </c>
      <c r="O50" t="s">
        <v>143</v>
      </c>
      <c r="P50" t="s">
        <v>144</v>
      </c>
      <c r="Q50" t="s">
        <v>145</v>
      </c>
      <c r="S50">
        <v>6</v>
      </c>
      <c r="T50">
        <v>6</v>
      </c>
      <c r="U50">
        <v>6.5</v>
      </c>
      <c r="W50">
        <f t="shared" si="12"/>
        <v>-0.5</v>
      </c>
      <c r="X50">
        <f t="shared" si="13"/>
        <v>0</v>
      </c>
      <c r="Y50">
        <f t="shared" si="14"/>
        <v>-0.5</v>
      </c>
    </row>
    <row r="51" spans="1:25" x14ac:dyDescent="0.2">
      <c r="A51" t="s">
        <v>17</v>
      </c>
      <c r="B51">
        <v>0.52</v>
      </c>
      <c r="C51">
        <v>5.3</v>
      </c>
      <c r="D51">
        <v>38.14</v>
      </c>
      <c r="E51">
        <v>126</v>
      </c>
      <c r="F51">
        <v>12</v>
      </c>
      <c r="G51">
        <v>6.5</v>
      </c>
      <c r="H51">
        <v>4</v>
      </c>
      <c r="I51">
        <v>2</v>
      </c>
      <c r="K51">
        <v>16</v>
      </c>
      <c r="L51">
        <v>15</v>
      </c>
      <c r="M51">
        <v>15</v>
      </c>
      <c r="O51">
        <f>K51-M51</f>
        <v>1</v>
      </c>
      <c r="P51">
        <f>L51-K51</f>
        <v>-1</v>
      </c>
      <c r="Q51">
        <f>L51-M51</f>
        <v>0</v>
      </c>
      <c r="S51">
        <v>5</v>
      </c>
      <c r="T51">
        <v>5</v>
      </c>
      <c r="U51">
        <v>5</v>
      </c>
      <c r="W51">
        <f t="shared" si="12"/>
        <v>0</v>
      </c>
      <c r="X51">
        <f t="shared" si="13"/>
        <v>0</v>
      </c>
      <c r="Y51">
        <f t="shared" si="14"/>
        <v>0</v>
      </c>
    </row>
    <row r="52" spans="1:25" x14ac:dyDescent="0.2">
      <c r="A52" t="s">
        <v>102</v>
      </c>
      <c r="B52" t="s">
        <v>8</v>
      </c>
      <c r="C52" t="s">
        <v>9</v>
      </c>
      <c r="D52" t="s">
        <v>10</v>
      </c>
      <c r="E52" t="s">
        <v>11</v>
      </c>
      <c r="F52" t="s">
        <v>12</v>
      </c>
      <c r="G52" t="s">
        <v>13</v>
      </c>
      <c r="H52" t="s">
        <v>14</v>
      </c>
      <c r="I52" t="s">
        <v>15</v>
      </c>
      <c r="K52">
        <v>17</v>
      </c>
      <c r="L52">
        <v>15</v>
      </c>
      <c r="M52">
        <v>16</v>
      </c>
      <c r="O52">
        <f t="shared" ref="O52:O60" si="15">K52-M52</f>
        <v>1</v>
      </c>
      <c r="P52">
        <f t="shared" ref="P52:P60" si="16">L52-K52</f>
        <v>-2</v>
      </c>
      <c r="Q52">
        <f t="shared" ref="Q52:Q60" si="17">L52-M52</f>
        <v>-1</v>
      </c>
      <c r="S52">
        <v>6</v>
      </c>
      <c r="T52">
        <v>6</v>
      </c>
      <c r="U52">
        <v>6.5</v>
      </c>
      <c r="W52">
        <f t="shared" si="12"/>
        <v>-0.5</v>
      </c>
      <c r="X52">
        <f t="shared" si="13"/>
        <v>0</v>
      </c>
      <c r="Y52">
        <f t="shared" si="14"/>
        <v>-0.5</v>
      </c>
    </row>
    <row r="53" spans="1:25" x14ac:dyDescent="0.2">
      <c r="A53" t="s">
        <v>40</v>
      </c>
      <c r="B53">
        <v>0.55000000000000004</v>
      </c>
      <c r="C53">
        <v>5.6</v>
      </c>
      <c r="D53">
        <v>37.53</v>
      </c>
      <c r="E53">
        <v>115</v>
      </c>
      <c r="F53">
        <v>11</v>
      </c>
      <c r="G53">
        <v>5</v>
      </c>
      <c r="H53">
        <v>3</v>
      </c>
      <c r="I53">
        <v>1</v>
      </c>
      <c r="K53">
        <v>18</v>
      </c>
      <c r="L53">
        <v>16</v>
      </c>
      <c r="M53">
        <v>16</v>
      </c>
      <c r="O53">
        <f t="shared" si="15"/>
        <v>2</v>
      </c>
      <c r="P53">
        <f t="shared" si="16"/>
        <v>-2</v>
      </c>
      <c r="Q53">
        <f t="shared" si="17"/>
        <v>0</v>
      </c>
      <c r="S53">
        <v>6</v>
      </c>
      <c r="T53">
        <v>7</v>
      </c>
      <c r="U53">
        <v>6</v>
      </c>
      <c r="W53">
        <f t="shared" si="12"/>
        <v>0</v>
      </c>
      <c r="X53">
        <f t="shared" si="13"/>
        <v>1</v>
      </c>
      <c r="Y53">
        <f t="shared" si="14"/>
        <v>1</v>
      </c>
    </row>
    <row r="54" spans="1:25" x14ac:dyDescent="0.2">
      <c r="A54" t="s">
        <v>67</v>
      </c>
      <c r="B54" t="s">
        <v>8</v>
      </c>
      <c r="C54" t="s">
        <v>9</v>
      </c>
      <c r="D54" t="s">
        <v>10</v>
      </c>
      <c r="E54" t="s">
        <v>11</v>
      </c>
      <c r="F54" t="s">
        <v>12</v>
      </c>
      <c r="G54" t="s">
        <v>13</v>
      </c>
      <c r="H54" t="s">
        <v>14</v>
      </c>
      <c r="I54" t="s">
        <v>15</v>
      </c>
      <c r="K54">
        <v>14</v>
      </c>
      <c r="L54">
        <v>15</v>
      </c>
      <c r="M54">
        <v>16</v>
      </c>
      <c r="O54">
        <f t="shared" si="15"/>
        <v>-2</v>
      </c>
      <c r="P54">
        <f t="shared" si="16"/>
        <v>1</v>
      </c>
      <c r="Q54">
        <f t="shared" si="17"/>
        <v>-1</v>
      </c>
      <c r="S54">
        <v>6.5</v>
      </c>
      <c r="T54">
        <v>5</v>
      </c>
      <c r="U54">
        <v>6</v>
      </c>
      <c r="W54">
        <f t="shared" si="12"/>
        <v>0.5</v>
      </c>
      <c r="X54">
        <f t="shared" si="13"/>
        <v>-1.5</v>
      </c>
      <c r="Y54">
        <f t="shared" si="14"/>
        <v>-1</v>
      </c>
    </row>
    <row r="55" spans="1:25" x14ac:dyDescent="0.2">
      <c r="A55" t="s">
        <v>17</v>
      </c>
      <c r="B55">
        <v>0.51</v>
      </c>
      <c r="C55">
        <v>5.2</v>
      </c>
      <c r="D55">
        <v>38.04</v>
      </c>
      <c r="E55">
        <v>130</v>
      </c>
      <c r="F55">
        <v>12</v>
      </c>
      <c r="G55">
        <v>6</v>
      </c>
      <c r="H55">
        <v>4</v>
      </c>
      <c r="I55">
        <v>3</v>
      </c>
      <c r="K55">
        <v>13</v>
      </c>
      <c r="L55">
        <v>12</v>
      </c>
      <c r="M55">
        <v>12</v>
      </c>
      <c r="O55">
        <f t="shared" si="15"/>
        <v>1</v>
      </c>
      <c r="P55">
        <f t="shared" si="16"/>
        <v>-1</v>
      </c>
      <c r="Q55">
        <f t="shared" si="17"/>
        <v>0</v>
      </c>
      <c r="S55">
        <v>6.5</v>
      </c>
      <c r="T55">
        <v>6.5</v>
      </c>
      <c r="U55">
        <v>7</v>
      </c>
      <c r="W55">
        <f t="shared" si="12"/>
        <v>-0.5</v>
      </c>
      <c r="X55">
        <f t="shared" si="13"/>
        <v>0</v>
      </c>
      <c r="Y55">
        <f t="shared" si="14"/>
        <v>-0.5</v>
      </c>
    </row>
    <row r="56" spans="1:25" x14ac:dyDescent="0.2">
      <c r="K56">
        <v>12</v>
      </c>
      <c r="L56">
        <v>15</v>
      </c>
      <c r="M56">
        <v>12</v>
      </c>
      <c r="O56">
        <f t="shared" si="15"/>
        <v>0</v>
      </c>
      <c r="P56">
        <f t="shared" si="16"/>
        <v>3</v>
      </c>
      <c r="Q56">
        <f t="shared" si="17"/>
        <v>3</v>
      </c>
      <c r="S56">
        <v>6</v>
      </c>
      <c r="T56">
        <v>6.5</v>
      </c>
      <c r="U56">
        <v>6</v>
      </c>
      <c r="W56">
        <f t="shared" si="12"/>
        <v>0</v>
      </c>
      <c r="X56">
        <f t="shared" si="13"/>
        <v>0.5</v>
      </c>
      <c r="Y56">
        <f t="shared" si="14"/>
        <v>0.5</v>
      </c>
    </row>
    <row r="57" spans="1:25" x14ac:dyDescent="0.2">
      <c r="A57" t="s">
        <v>52</v>
      </c>
      <c r="B57" t="s">
        <v>8</v>
      </c>
      <c r="C57" t="s">
        <v>9</v>
      </c>
      <c r="D57" t="s">
        <v>10</v>
      </c>
      <c r="E57" t="s">
        <v>11</v>
      </c>
      <c r="F57" t="s">
        <v>12</v>
      </c>
      <c r="G57" t="s">
        <v>13</v>
      </c>
      <c r="H57" t="s">
        <v>14</v>
      </c>
      <c r="I57" t="s">
        <v>15</v>
      </c>
      <c r="K57">
        <v>12</v>
      </c>
      <c r="L57">
        <v>13</v>
      </c>
      <c r="M57">
        <v>12</v>
      </c>
      <c r="O57">
        <f t="shared" si="15"/>
        <v>0</v>
      </c>
      <c r="P57">
        <f t="shared" si="16"/>
        <v>1</v>
      </c>
      <c r="Q57">
        <f t="shared" si="17"/>
        <v>1</v>
      </c>
    </row>
    <row r="58" spans="1:25" x14ac:dyDescent="0.2">
      <c r="A58" t="s">
        <v>17</v>
      </c>
      <c r="B58">
        <v>0.46</v>
      </c>
      <c r="C58">
        <v>5.4</v>
      </c>
      <c r="D58">
        <v>37.83</v>
      </c>
      <c r="E58">
        <v>122</v>
      </c>
      <c r="F58">
        <v>12</v>
      </c>
      <c r="G58">
        <v>6.5</v>
      </c>
      <c r="H58">
        <v>3</v>
      </c>
      <c r="I58">
        <v>4</v>
      </c>
      <c r="K58">
        <v>12</v>
      </c>
      <c r="L58">
        <v>11</v>
      </c>
      <c r="M58">
        <v>12</v>
      </c>
      <c r="O58">
        <f t="shared" si="15"/>
        <v>0</v>
      </c>
      <c r="P58">
        <f t="shared" si="16"/>
        <v>-1</v>
      </c>
      <c r="Q58">
        <f t="shared" si="17"/>
        <v>-1</v>
      </c>
      <c r="V58" t="s">
        <v>43</v>
      </c>
      <c r="W58">
        <f>AVERAGE(W47:W56)</f>
        <v>0.1</v>
      </c>
      <c r="X58">
        <f>AVERAGE(X47:X56)</f>
        <v>-0.15</v>
      </c>
      <c r="Y58">
        <f>AVERAGE(Y47:Y56)</f>
        <v>-0.05</v>
      </c>
    </row>
    <row r="59" spans="1:25" x14ac:dyDescent="0.2">
      <c r="A59" t="s">
        <v>102</v>
      </c>
      <c r="B59" t="s">
        <v>8</v>
      </c>
      <c r="C59" t="s">
        <v>9</v>
      </c>
      <c r="D59" t="s">
        <v>10</v>
      </c>
      <c r="E59" t="s">
        <v>11</v>
      </c>
      <c r="F59" t="s">
        <v>12</v>
      </c>
      <c r="G59" t="s">
        <v>13</v>
      </c>
      <c r="H59" t="s">
        <v>14</v>
      </c>
      <c r="I59" t="s">
        <v>15</v>
      </c>
      <c r="K59">
        <v>12</v>
      </c>
      <c r="L59">
        <v>12</v>
      </c>
      <c r="M59">
        <v>11</v>
      </c>
      <c r="O59">
        <f t="shared" si="15"/>
        <v>1</v>
      </c>
      <c r="P59">
        <f t="shared" si="16"/>
        <v>0</v>
      </c>
      <c r="Q59">
        <f t="shared" si="17"/>
        <v>1</v>
      </c>
      <c r="V59" t="s">
        <v>64</v>
      </c>
      <c r="W59">
        <f>STDEV(W47:W56)</f>
        <v>0.61463629715285917</v>
      </c>
      <c r="X59">
        <f>STDEV(X47:X56)</f>
        <v>0.70906824620608822</v>
      </c>
      <c r="Y59">
        <f>STDEV(Y47:Y56)</f>
        <v>0.68516015970314881</v>
      </c>
    </row>
    <row r="60" spans="1:25" x14ac:dyDescent="0.2">
      <c r="A60" t="s">
        <v>40</v>
      </c>
      <c r="B60">
        <v>0.56999999999999995</v>
      </c>
      <c r="C60">
        <v>6.5</v>
      </c>
      <c r="D60">
        <v>37.520000000000003</v>
      </c>
      <c r="E60">
        <v>124</v>
      </c>
      <c r="F60">
        <v>12</v>
      </c>
      <c r="G60">
        <v>6.5</v>
      </c>
      <c r="H60">
        <v>4</v>
      </c>
      <c r="I60">
        <v>1</v>
      </c>
      <c r="K60">
        <v>16</v>
      </c>
      <c r="L60">
        <v>16</v>
      </c>
      <c r="M60">
        <v>13</v>
      </c>
      <c r="O60">
        <f t="shared" si="15"/>
        <v>3</v>
      </c>
      <c r="P60">
        <f t="shared" si="16"/>
        <v>0</v>
      </c>
      <c r="Q60">
        <f t="shared" si="17"/>
        <v>3</v>
      </c>
    </row>
    <row r="61" spans="1:25" x14ac:dyDescent="0.2">
      <c r="A61" t="s">
        <v>67</v>
      </c>
      <c r="B61" t="s">
        <v>8</v>
      </c>
      <c r="C61" t="s">
        <v>9</v>
      </c>
      <c r="D61" t="s">
        <v>10</v>
      </c>
      <c r="E61" t="s">
        <v>11</v>
      </c>
      <c r="F61" t="s">
        <v>12</v>
      </c>
      <c r="G61" t="s">
        <v>13</v>
      </c>
      <c r="H61" t="s">
        <v>14</v>
      </c>
      <c r="I61" t="s">
        <v>15</v>
      </c>
    </row>
    <row r="62" spans="1:25" x14ac:dyDescent="0.2">
      <c r="A62" t="s">
        <v>17</v>
      </c>
      <c r="B62">
        <v>0.53</v>
      </c>
      <c r="C62">
        <v>6.4</v>
      </c>
      <c r="D62">
        <v>37.619999999999997</v>
      </c>
      <c r="E62">
        <v>120</v>
      </c>
      <c r="F62">
        <v>11</v>
      </c>
      <c r="G62">
        <v>7</v>
      </c>
      <c r="H62">
        <v>5</v>
      </c>
      <c r="I62">
        <v>2</v>
      </c>
      <c r="N62" t="s">
        <v>43</v>
      </c>
      <c r="O62">
        <f>AVERAGE(O51:O60)</f>
        <v>0.7</v>
      </c>
      <c r="P62">
        <f>AVERAGE(P51:P60)</f>
        <v>-0.2</v>
      </c>
      <c r="Q62">
        <f>AVERAGE(Q51:Q60)</f>
        <v>0.5</v>
      </c>
    </row>
    <row r="63" spans="1:25" x14ac:dyDescent="0.2">
      <c r="N63" t="s">
        <v>64</v>
      </c>
      <c r="O63">
        <f>STDEV(O51:O60)</f>
        <v>1.3374935098492586</v>
      </c>
      <c r="P63">
        <f>STDEV(P51:P60)</f>
        <v>1.5491933384829668</v>
      </c>
      <c r="Q63">
        <f>STDEV(Q51:Q60)</f>
        <v>1.509230856356236</v>
      </c>
    </row>
    <row r="64" spans="1:25" x14ac:dyDescent="0.2">
      <c r="A64" t="s">
        <v>52</v>
      </c>
      <c r="B64" t="s">
        <v>8</v>
      </c>
      <c r="C64" t="s">
        <v>9</v>
      </c>
      <c r="D64" t="s">
        <v>10</v>
      </c>
      <c r="E64" t="s">
        <v>11</v>
      </c>
      <c r="F64" t="s">
        <v>12</v>
      </c>
      <c r="G64" t="s">
        <v>13</v>
      </c>
      <c r="H64" t="s">
        <v>14</v>
      </c>
      <c r="I64" t="s">
        <v>15</v>
      </c>
    </row>
    <row r="65" spans="1:14" x14ac:dyDescent="0.2">
      <c r="A65" t="s">
        <v>17</v>
      </c>
      <c r="B65">
        <v>0.63</v>
      </c>
      <c r="C65">
        <v>7.5</v>
      </c>
      <c r="D65">
        <v>37.979999999999997</v>
      </c>
      <c r="E65">
        <v>138</v>
      </c>
      <c r="F65">
        <v>16</v>
      </c>
      <c r="G65">
        <v>6</v>
      </c>
      <c r="H65">
        <v>5</v>
      </c>
      <c r="I65">
        <v>5</v>
      </c>
    </row>
    <row r="66" spans="1:14" x14ac:dyDescent="0.2">
      <c r="A66" t="s">
        <v>102</v>
      </c>
      <c r="B66" t="s">
        <v>8</v>
      </c>
      <c r="C66" t="s">
        <v>9</v>
      </c>
      <c r="D66" t="s">
        <v>10</v>
      </c>
      <c r="E66" t="s">
        <v>11</v>
      </c>
      <c r="F66" t="s">
        <v>12</v>
      </c>
      <c r="G66" t="s">
        <v>13</v>
      </c>
      <c r="H66" t="s">
        <v>14</v>
      </c>
      <c r="I66" t="s">
        <v>15</v>
      </c>
    </row>
    <row r="67" spans="1:14" x14ac:dyDescent="0.2">
      <c r="A67" t="s">
        <v>40</v>
      </c>
      <c r="B67">
        <v>0.66</v>
      </c>
      <c r="C67">
        <v>7</v>
      </c>
      <c r="D67">
        <v>37.47</v>
      </c>
      <c r="E67">
        <v>134</v>
      </c>
      <c r="F67">
        <v>16</v>
      </c>
      <c r="G67">
        <v>6.5</v>
      </c>
      <c r="H67">
        <v>5</v>
      </c>
      <c r="I67">
        <v>1</v>
      </c>
    </row>
    <row r="68" spans="1:14" x14ac:dyDescent="0.2">
      <c r="A68" t="s">
        <v>67</v>
      </c>
      <c r="B68" t="s">
        <v>8</v>
      </c>
      <c r="C68" t="s">
        <v>9</v>
      </c>
      <c r="D68" t="s">
        <v>10</v>
      </c>
      <c r="E68" t="s">
        <v>11</v>
      </c>
      <c r="F68" t="s">
        <v>12</v>
      </c>
      <c r="G68" t="s">
        <v>13</v>
      </c>
      <c r="H68" t="s">
        <v>14</v>
      </c>
      <c r="I68" t="s">
        <v>15</v>
      </c>
    </row>
    <row r="69" spans="1:14" x14ac:dyDescent="0.2">
      <c r="A69" t="s">
        <v>17</v>
      </c>
      <c r="B69">
        <v>0.59</v>
      </c>
      <c r="C69">
        <v>7</v>
      </c>
      <c r="D69">
        <v>37.85</v>
      </c>
      <c r="E69">
        <v>134</v>
      </c>
      <c r="F69">
        <v>13</v>
      </c>
      <c r="G69">
        <v>6</v>
      </c>
      <c r="H69">
        <v>4</v>
      </c>
      <c r="I69">
        <v>3</v>
      </c>
      <c r="L69" t="s">
        <v>108</v>
      </c>
      <c r="M69" t="s">
        <v>110</v>
      </c>
      <c r="N69" t="s">
        <v>109</v>
      </c>
    </row>
    <row r="70" spans="1:14" x14ac:dyDescent="0.2">
      <c r="L70">
        <v>36.909999999999997</v>
      </c>
      <c r="M70">
        <v>37.01</v>
      </c>
      <c r="N70">
        <v>37.11</v>
      </c>
    </row>
    <row r="71" spans="1:14" x14ac:dyDescent="0.2">
      <c r="L71">
        <v>36.96</v>
      </c>
      <c r="M71">
        <v>37.33</v>
      </c>
      <c r="N71">
        <v>37.159999999999997</v>
      </c>
    </row>
    <row r="72" spans="1:14" x14ac:dyDescent="0.2">
      <c r="L72">
        <v>37.68</v>
      </c>
      <c r="M72">
        <v>38.03</v>
      </c>
      <c r="N72">
        <v>37.9</v>
      </c>
    </row>
    <row r="73" spans="1:14" x14ac:dyDescent="0.2">
      <c r="L73">
        <v>37.56</v>
      </c>
      <c r="M73">
        <v>38.340000000000003</v>
      </c>
      <c r="N73">
        <v>37.96</v>
      </c>
    </row>
    <row r="74" spans="1:14" x14ac:dyDescent="0.2">
      <c r="L74">
        <v>37.36</v>
      </c>
      <c r="M74">
        <v>37.590000000000003</v>
      </c>
      <c r="N74">
        <v>37.5</v>
      </c>
    </row>
    <row r="75" spans="1:14" x14ac:dyDescent="0.2">
      <c r="L75">
        <v>37.44</v>
      </c>
      <c r="M75">
        <v>37.81</v>
      </c>
      <c r="N75">
        <v>37.81</v>
      </c>
    </row>
    <row r="76" spans="1:14" x14ac:dyDescent="0.2">
      <c r="L76">
        <v>37.44</v>
      </c>
      <c r="M76">
        <v>37.700000000000003</v>
      </c>
      <c r="N76">
        <v>37.770000000000003</v>
      </c>
    </row>
    <row r="77" spans="1:14" x14ac:dyDescent="0.2">
      <c r="L77">
        <v>37.22</v>
      </c>
      <c r="M77">
        <v>37.79</v>
      </c>
      <c r="N77">
        <v>37.880000000000003</v>
      </c>
    </row>
    <row r="78" spans="1:14" x14ac:dyDescent="0.2">
      <c r="L78">
        <v>37.380000000000003</v>
      </c>
      <c r="M78">
        <v>37.51</v>
      </c>
      <c r="N78">
        <v>37.69</v>
      </c>
    </row>
    <row r="79" spans="1:14" x14ac:dyDescent="0.2">
      <c r="L79">
        <v>37.28</v>
      </c>
      <c r="M79">
        <v>37.69</v>
      </c>
      <c r="N79">
        <v>37.799999999999997</v>
      </c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13"/>
  <sheetViews>
    <sheetView workbookViewId="0">
      <selection activeCell="H2" sqref="H2:H11"/>
    </sheetView>
  </sheetViews>
  <sheetFormatPr baseColWidth="10" defaultColWidth="8.83203125" defaultRowHeight="15" x14ac:dyDescent="0.2"/>
  <cols>
    <col min="15" max="15" width="11.33203125" bestFit="1" customWidth="1"/>
    <col min="16" max="16" width="10.5" bestFit="1" customWidth="1"/>
    <col min="17" max="17" width="11.5" bestFit="1" customWidth="1"/>
  </cols>
  <sheetData>
    <row r="1" spans="1:17" x14ac:dyDescent="0.2">
      <c r="B1" t="s">
        <v>146</v>
      </c>
      <c r="C1" t="s">
        <v>147</v>
      </c>
      <c r="D1" t="s">
        <v>148</v>
      </c>
      <c r="F1" t="s">
        <v>149</v>
      </c>
      <c r="G1" t="s">
        <v>150</v>
      </c>
      <c r="H1" t="s">
        <v>148</v>
      </c>
      <c r="J1" t="s">
        <v>151</v>
      </c>
      <c r="K1" t="s">
        <v>152</v>
      </c>
      <c r="L1" t="s">
        <v>148</v>
      </c>
      <c r="O1" t="s">
        <v>143</v>
      </c>
      <c r="P1" t="s">
        <v>144</v>
      </c>
      <c r="Q1" t="s">
        <v>145</v>
      </c>
    </row>
    <row r="2" spans="1:17" x14ac:dyDescent="0.2">
      <c r="B2">
        <v>91.2</v>
      </c>
      <c r="C2">
        <v>90.78</v>
      </c>
      <c r="D2">
        <f>((B2-C2)/36)*60</f>
        <v>0.70000000000000284</v>
      </c>
      <c r="F2">
        <v>92.2</v>
      </c>
      <c r="G2">
        <v>92.17</v>
      </c>
      <c r="H2">
        <f>((F2-G2)/36)*60</f>
        <v>5.0000000000001897E-2</v>
      </c>
      <c r="J2">
        <v>92.2</v>
      </c>
      <c r="K2">
        <v>91.81</v>
      </c>
      <c r="L2">
        <f>((J2-K2)/36)*60</f>
        <v>0.65000000000000091</v>
      </c>
      <c r="O2">
        <f>D2-L2</f>
        <v>5.0000000000001932E-2</v>
      </c>
      <c r="P2">
        <f>H2-D2</f>
        <v>-0.65000000000000091</v>
      </c>
      <c r="Q2">
        <f>H2-L2</f>
        <v>-0.59999999999999898</v>
      </c>
    </row>
    <row r="3" spans="1:17" x14ac:dyDescent="0.2">
      <c r="B3">
        <v>54.76</v>
      </c>
      <c r="C3">
        <v>54.31</v>
      </c>
      <c r="D3">
        <f t="shared" ref="D3:D11" si="0">((B3-C3)/36)*60</f>
        <v>0.74999999999999289</v>
      </c>
      <c r="F3">
        <v>54.1</v>
      </c>
      <c r="G3">
        <v>53.78</v>
      </c>
      <c r="H3">
        <f t="shared" ref="H3:H11" si="1">((F3-G3)/36)*60</f>
        <v>0.53333333333333388</v>
      </c>
      <c r="J3">
        <v>54.4</v>
      </c>
      <c r="K3">
        <v>53.93</v>
      </c>
      <c r="L3">
        <f t="shared" ref="L3:L11" si="2">((J3-K3)/36)*60</f>
        <v>0.78333333333333144</v>
      </c>
      <c r="O3">
        <f t="shared" ref="O3:O11" si="3">D3-L3</f>
        <v>-3.3333333333338544E-2</v>
      </c>
      <c r="P3">
        <f t="shared" ref="P3:P11" si="4">H3-D3</f>
        <v>-0.21666666666665901</v>
      </c>
      <c r="Q3">
        <f t="shared" ref="Q3:Q11" si="5">H3-L3</f>
        <v>-0.24999999999999756</v>
      </c>
    </row>
    <row r="4" spans="1:17" x14ac:dyDescent="0.2">
      <c r="B4">
        <v>76.05</v>
      </c>
      <c r="C4">
        <v>75.38</v>
      </c>
      <c r="D4">
        <f t="shared" si="0"/>
        <v>1.1166666666666696</v>
      </c>
      <c r="F4">
        <v>76.37</v>
      </c>
      <c r="G4">
        <v>75.75</v>
      </c>
      <c r="H4">
        <f t="shared" si="1"/>
        <v>1.0333333333333408</v>
      </c>
      <c r="J4">
        <v>76.05</v>
      </c>
      <c r="K4">
        <v>75.430000000000007</v>
      </c>
      <c r="L4">
        <f t="shared" si="2"/>
        <v>1.0333333333333172</v>
      </c>
      <c r="O4">
        <f t="shared" si="3"/>
        <v>8.3333333333352355E-2</v>
      </c>
      <c r="P4">
        <f t="shared" si="4"/>
        <v>-8.3333333333328818E-2</v>
      </c>
      <c r="Q4">
        <f t="shared" si="5"/>
        <v>2.3536728122053319E-14</v>
      </c>
    </row>
    <row r="5" spans="1:17" x14ac:dyDescent="0.2">
      <c r="B5">
        <v>58.3</v>
      </c>
      <c r="C5">
        <v>57.87</v>
      </c>
      <c r="D5">
        <f t="shared" si="0"/>
        <v>0.71666666666666623</v>
      </c>
      <c r="F5">
        <v>56.87</v>
      </c>
      <c r="G5">
        <v>56.48</v>
      </c>
      <c r="H5">
        <f t="shared" si="1"/>
        <v>0.65000000000000091</v>
      </c>
      <c r="J5">
        <v>57.7</v>
      </c>
      <c r="K5">
        <v>57.14</v>
      </c>
      <c r="L5">
        <f t="shared" si="2"/>
        <v>0.93333333333333712</v>
      </c>
      <c r="O5">
        <f t="shared" si="3"/>
        <v>-0.21666666666667089</v>
      </c>
      <c r="P5">
        <f t="shared" si="4"/>
        <v>-6.666666666666532E-2</v>
      </c>
      <c r="Q5">
        <f t="shared" si="5"/>
        <v>-0.28333333333333621</v>
      </c>
    </row>
    <row r="6" spans="1:17" x14ac:dyDescent="0.2">
      <c r="B6">
        <v>78.67</v>
      </c>
      <c r="C6">
        <v>77.930000000000007</v>
      </c>
      <c r="D6">
        <f t="shared" si="0"/>
        <v>1.2333333333333247</v>
      </c>
      <c r="F6">
        <v>78.17</v>
      </c>
      <c r="G6">
        <v>77.94</v>
      </c>
      <c r="H6">
        <f t="shared" si="1"/>
        <v>0.38333333333333997</v>
      </c>
      <c r="J6">
        <v>78.099999999999994</v>
      </c>
      <c r="K6">
        <v>77.98</v>
      </c>
      <c r="L6">
        <f t="shared" si="2"/>
        <v>0.19999999999998391</v>
      </c>
      <c r="O6">
        <f t="shared" si="3"/>
        <v>1.0333333333333408</v>
      </c>
      <c r="P6">
        <f t="shared" si="4"/>
        <v>-0.84999999999998477</v>
      </c>
      <c r="Q6">
        <f t="shared" si="5"/>
        <v>0.18333333333335605</v>
      </c>
    </row>
    <row r="7" spans="1:17" x14ac:dyDescent="0.2">
      <c r="B7">
        <v>63.37</v>
      </c>
      <c r="C7">
        <v>62.55</v>
      </c>
      <c r="D7">
        <f t="shared" si="0"/>
        <v>1.3666666666666671</v>
      </c>
      <c r="F7">
        <v>63.3</v>
      </c>
      <c r="G7">
        <v>62.78</v>
      </c>
      <c r="H7">
        <f t="shared" si="1"/>
        <v>0.86666666666666003</v>
      </c>
      <c r="J7">
        <v>62.93</v>
      </c>
      <c r="K7">
        <v>62.34</v>
      </c>
      <c r="L7">
        <f t="shared" si="2"/>
        <v>0.98333333333332718</v>
      </c>
      <c r="O7">
        <f t="shared" si="3"/>
        <v>0.38333333333333997</v>
      </c>
      <c r="P7">
        <f t="shared" si="4"/>
        <v>-0.50000000000000711</v>
      </c>
      <c r="Q7">
        <f t="shared" si="5"/>
        <v>-0.11666666666666714</v>
      </c>
    </row>
    <row r="8" spans="1:17" x14ac:dyDescent="0.2">
      <c r="B8">
        <v>61.32</v>
      </c>
      <c r="C8">
        <v>60.84</v>
      </c>
      <c r="D8">
        <f t="shared" si="0"/>
        <v>0.79999999999999472</v>
      </c>
      <c r="F8">
        <v>61.64</v>
      </c>
      <c r="G8">
        <v>61.12</v>
      </c>
      <c r="H8">
        <f t="shared" si="1"/>
        <v>0.8666666666666718</v>
      </c>
      <c r="J8">
        <v>60.98</v>
      </c>
      <c r="K8">
        <v>60.51</v>
      </c>
      <c r="L8">
        <f t="shared" si="2"/>
        <v>0.78333333333333144</v>
      </c>
      <c r="O8">
        <f t="shared" si="3"/>
        <v>1.6666666666663277E-2</v>
      </c>
      <c r="P8">
        <f t="shared" si="4"/>
        <v>6.6666666666677088E-2</v>
      </c>
      <c r="Q8">
        <f t="shared" si="5"/>
        <v>8.3333333333340365E-2</v>
      </c>
    </row>
    <row r="9" spans="1:17" x14ac:dyDescent="0.2">
      <c r="B9">
        <v>46.55</v>
      </c>
      <c r="C9">
        <v>46.14</v>
      </c>
      <c r="D9">
        <f t="shared" si="0"/>
        <v>0.68333333333332769</v>
      </c>
      <c r="F9">
        <v>46.06</v>
      </c>
      <c r="G9">
        <v>45.87</v>
      </c>
      <c r="H9">
        <f t="shared" si="1"/>
        <v>0.31666666666667476</v>
      </c>
      <c r="J9">
        <v>46.88</v>
      </c>
      <c r="K9">
        <v>46.4</v>
      </c>
      <c r="L9">
        <f t="shared" si="2"/>
        <v>0.80000000000000659</v>
      </c>
      <c r="O9">
        <f t="shared" si="3"/>
        <v>-0.11666666666667891</v>
      </c>
      <c r="P9">
        <f t="shared" si="4"/>
        <v>-0.36666666666665293</v>
      </c>
      <c r="Q9">
        <f t="shared" si="5"/>
        <v>-0.48333333333333184</v>
      </c>
    </row>
    <row r="10" spans="1:17" x14ac:dyDescent="0.2">
      <c r="B10">
        <v>82.21</v>
      </c>
      <c r="C10">
        <v>81.7</v>
      </c>
      <c r="D10">
        <f t="shared" si="0"/>
        <v>0.84999999999998488</v>
      </c>
      <c r="F10">
        <v>81.790000000000006</v>
      </c>
      <c r="G10">
        <v>81.42</v>
      </c>
      <c r="H10">
        <f t="shared" si="1"/>
        <v>0.61666666666667425</v>
      </c>
      <c r="J10">
        <v>81.459999999999994</v>
      </c>
      <c r="K10">
        <v>80.959999999999994</v>
      </c>
      <c r="L10">
        <f t="shared" si="2"/>
        <v>0.83333333333333326</v>
      </c>
      <c r="O10">
        <f t="shared" si="3"/>
        <v>1.6666666666651619E-2</v>
      </c>
      <c r="P10">
        <f t="shared" si="4"/>
        <v>-0.23333333333331063</v>
      </c>
      <c r="Q10">
        <f t="shared" si="5"/>
        <v>-0.21666666666665901</v>
      </c>
    </row>
    <row r="11" spans="1:17" x14ac:dyDescent="0.2">
      <c r="B11">
        <v>74.88</v>
      </c>
      <c r="C11">
        <v>74.150000000000006</v>
      </c>
      <c r="D11">
        <f t="shared" si="0"/>
        <v>1.2166666666666495</v>
      </c>
      <c r="F11">
        <v>75.849999999999994</v>
      </c>
      <c r="G11">
        <v>75.349999999999994</v>
      </c>
      <c r="H11">
        <f t="shared" si="1"/>
        <v>0.83333333333333326</v>
      </c>
      <c r="J11">
        <v>75.44</v>
      </c>
      <c r="K11">
        <v>74.86</v>
      </c>
      <c r="L11">
        <f t="shared" si="2"/>
        <v>0.96666666666666368</v>
      </c>
      <c r="O11">
        <f t="shared" si="3"/>
        <v>0.24999999999998579</v>
      </c>
      <c r="P11">
        <f t="shared" si="4"/>
        <v>-0.38333333333331621</v>
      </c>
      <c r="Q11">
        <f t="shared" si="5"/>
        <v>-0.13333333333333042</v>
      </c>
    </row>
    <row r="12" spans="1:17" x14ac:dyDescent="0.2">
      <c r="A12" t="s">
        <v>113</v>
      </c>
      <c r="D12">
        <f>AVERAGE(D2:D11)</f>
        <v>0.94333333333332803</v>
      </c>
      <c r="H12">
        <f>AVERAGE(H2:H11)</f>
        <v>0.6150000000000031</v>
      </c>
      <c r="L12">
        <f>AVERAGE(L2:L11)</f>
        <v>0.7966666666666633</v>
      </c>
      <c r="O12">
        <f>AVERAGE(O2:O11)</f>
        <v>0.14666666666666472</v>
      </c>
      <c r="P12">
        <f>AVERAGE(P2:P11)</f>
        <v>-0.32833333333332487</v>
      </c>
      <c r="Q12">
        <f>AVERAGE(Q2:Q11)</f>
        <v>-0.18166666666666015</v>
      </c>
    </row>
    <row r="13" spans="1:17" x14ac:dyDescent="0.2">
      <c r="A13" t="s">
        <v>153</v>
      </c>
      <c r="D13">
        <f>STDEV(D2:D11)</f>
        <v>0.26095740156603803</v>
      </c>
      <c r="H13">
        <f>STDEV(H2:H11)</f>
        <v>0.3016876399502722</v>
      </c>
      <c r="L13">
        <f>STDEV(L2:L11)</f>
        <v>0.23983018683751936</v>
      </c>
      <c r="O13">
        <f>STDEV(O2:O11)</f>
        <v>0.35493000527143131</v>
      </c>
      <c r="P13">
        <f>STDEV(P2:P11)</f>
        <v>0.28197386272358538</v>
      </c>
      <c r="Q13">
        <f>STDEV(Q2:Q11)</f>
        <v>0.24158044438884974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1E75-C360-EE4D-BF7F-552F153CA31B}">
  <sheetPr>
    <tabColor rgb="FFFFFF00"/>
  </sheetPr>
  <dimension ref="A1:U11"/>
  <sheetViews>
    <sheetView topLeftCell="C1" workbookViewId="0">
      <selection activeCell="P14" sqref="P14"/>
    </sheetView>
  </sheetViews>
  <sheetFormatPr baseColWidth="10" defaultColWidth="8.83203125" defaultRowHeight="15" x14ac:dyDescent="0.2"/>
  <cols>
    <col min="2" max="2" width="12.5" bestFit="1" customWidth="1"/>
    <col min="13" max="13" width="9.6640625" customWidth="1"/>
  </cols>
  <sheetData>
    <row r="1" spans="1:21" ht="46" x14ac:dyDescent="0.2">
      <c r="A1" s="32"/>
      <c r="B1" s="33" t="s">
        <v>182</v>
      </c>
      <c r="C1" s="34" t="s">
        <v>183</v>
      </c>
      <c r="D1" s="32" t="s">
        <v>184</v>
      </c>
      <c r="E1" s="32" t="s">
        <v>185</v>
      </c>
      <c r="F1" s="34" t="s">
        <v>186</v>
      </c>
      <c r="G1" s="34" t="s">
        <v>187</v>
      </c>
      <c r="H1" s="34" t="s">
        <v>188</v>
      </c>
      <c r="I1" s="34" t="s">
        <v>189</v>
      </c>
      <c r="J1" s="34" t="s">
        <v>190</v>
      </c>
      <c r="K1" s="34" t="s">
        <v>191</v>
      </c>
      <c r="L1" s="34" t="s">
        <v>192</v>
      </c>
      <c r="M1" s="34" t="s">
        <v>193</v>
      </c>
      <c r="N1" s="33" t="s">
        <v>194</v>
      </c>
      <c r="O1" s="33" t="s">
        <v>195</v>
      </c>
      <c r="P1" s="35" t="s">
        <v>196</v>
      </c>
      <c r="Q1" s="36" t="s">
        <v>197</v>
      </c>
      <c r="S1" t="s">
        <v>198</v>
      </c>
    </row>
    <row r="2" spans="1:21" x14ac:dyDescent="0.2">
      <c r="A2" s="37" t="s">
        <v>32</v>
      </c>
      <c r="B2" s="38" t="s">
        <v>201</v>
      </c>
      <c r="C2" s="38">
        <v>40.869999999999997</v>
      </c>
      <c r="D2" s="38">
        <v>18.7</v>
      </c>
      <c r="E2" s="38">
        <v>2.14</v>
      </c>
      <c r="F2" s="38">
        <v>10.4</v>
      </c>
      <c r="G2" s="38">
        <v>23.8</v>
      </c>
      <c r="H2" s="38">
        <v>0.27800000000000002</v>
      </c>
      <c r="I2" s="39">
        <v>0.255</v>
      </c>
      <c r="J2" s="39">
        <v>0.91700000000000004</v>
      </c>
      <c r="K2" s="39">
        <v>12.234</v>
      </c>
      <c r="L2" s="40">
        <v>0</v>
      </c>
      <c r="M2" s="39">
        <f>H2*((((J2-0.7)/0.3)*21.13)+(((1-J2)/0.3)*19.62))/60*1000</f>
        <v>95.966681111111129</v>
      </c>
      <c r="N2" s="41">
        <f>M2-L2</f>
        <v>95.966681111111129</v>
      </c>
      <c r="O2" s="42">
        <f t="shared" ref="O2:O9" si="0">N2/S$2</f>
        <v>1.2503802099167574</v>
      </c>
      <c r="P2">
        <f>(H2*1000)/S$2</f>
        <v>3.6221498371335503</v>
      </c>
      <c r="Q2" s="22">
        <f>P2/P$2</f>
        <v>1</v>
      </c>
      <c r="S2">
        <v>76.75</v>
      </c>
    </row>
    <row r="3" spans="1:21" x14ac:dyDescent="0.2">
      <c r="A3" s="37">
        <v>1</v>
      </c>
      <c r="B3" s="38" t="s">
        <v>202</v>
      </c>
      <c r="C3" s="38">
        <v>43.87</v>
      </c>
      <c r="D3" s="38">
        <v>18.100000000000001</v>
      </c>
      <c r="E3" s="38">
        <v>2.4900000000000002</v>
      </c>
      <c r="F3" s="38">
        <v>22.6</v>
      </c>
      <c r="G3" s="38">
        <v>23.8</v>
      </c>
      <c r="H3" s="38">
        <v>0.77500000000000002</v>
      </c>
      <c r="I3" s="39">
        <v>0.64200000000000002</v>
      </c>
      <c r="J3" s="39">
        <v>0.82799999999999996</v>
      </c>
      <c r="K3" s="39">
        <v>26.337</v>
      </c>
      <c r="L3" s="40">
        <v>25</v>
      </c>
      <c r="M3" s="39">
        <f>H3*((((J3-0.7)/0.3)*21.13)+(((1-J3)/0.3)*19.62))/60*1000</f>
        <v>261.74677777777782</v>
      </c>
      <c r="N3" s="41">
        <f>M3-L3</f>
        <v>236.74677777777782</v>
      </c>
      <c r="O3" s="42">
        <f t="shared" si="0"/>
        <v>3.0846485703944992</v>
      </c>
      <c r="P3">
        <f>(H3*1000)/S$2</f>
        <v>10.09771986970684</v>
      </c>
      <c r="Q3" s="22">
        <f>P3/P$2</f>
        <v>2.7877697841726619</v>
      </c>
    </row>
    <row r="4" spans="1:21" x14ac:dyDescent="0.2">
      <c r="A4" s="37">
        <v>2</v>
      </c>
      <c r="B4" s="38" t="s">
        <v>206</v>
      </c>
      <c r="C4" s="38">
        <v>43</v>
      </c>
      <c r="D4" s="38">
        <v>18.13</v>
      </c>
      <c r="E4" s="38">
        <v>2.38</v>
      </c>
      <c r="F4" s="38">
        <v>22.1</v>
      </c>
      <c r="G4" s="38">
        <v>23.8</v>
      </c>
      <c r="H4" s="38">
        <v>0.77</v>
      </c>
      <c r="I4" s="39">
        <v>0.61099999999999999</v>
      </c>
      <c r="J4" s="39">
        <v>0.79300000000000004</v>
      </c>
      <c r="K4" s="39">
        <v>26.236999999999998</v>
      </c>
      <c r="L4" s="40">
        <v>40</v>
      </c>
      <c r="M4" s="39">
        <f t="shared" ref="M4:M9" si="1">H4*((((J4-0.7)/0.3)*21.13)+(((1-J4)/0.3)*19.62))/60*1000</f>
        <v>257.79728333333338</v>
      </c>
      <c r="N4" s="41">
        <f t="shared" ref="N4:N9" si="2">M4-L4</f>
        <v>217.79728333333338</v>
      </c>
      <c r="O4" s="42">
        <f t="shared" si="0"/>
        <v>2.8377496199782852</v>
      </c>
      <c r="P4">
        <f t="shared" ref="P4:P9" si="3">(H4*1000)/S$2</f>
        <v>10.032573289902279</v>
      </c>
      <c r="Q4" s="22">
        <f t="shared" ref="Q4:Q9" si="4">P4/P$2</f>
        <v>2.7697841726618706</v>
      </c>
    </row>
    <row r="5" spans="1:21" x14ac:dyDescent="0.2">
      <c r="A5" s="37">
        <v>3</v>
      </c>
      <c r="B5" s="38" t="s">
        <v>207</v>
      </c>
      <c r="C5" s="38">
        <v>42.72</v>
      </c>
      <c r="D5" s="38">
        <v>17.84</v>
      </c>
      <c r="E5" s="38">
        <v>2.78</v>
      </c>
      <c r="F5" s="38">
        <v>22.8</v>
      </c>
      <c r="G5" s="38">
        <v>23.8</v>
      </c>
      <c r="H5" s="39">
        <v>0.871</v>
      </c>
      <c r="I5" s="39">
        <v>0.74399999999999999</v>
      </c>
      <c r="J5" s="39">
        <v>0.85399999999999998</v>
      </c>
      <c r="K5" s="39">
        <v>27.285</v>
      </c>
      <c r="L5" s="40">
        <v>55</v>
      </c>
      <c r="M5" s="39">
        <f t="shared" si="1"/>
        <v>296.06935222222222</v>
      </c>
      <c r="N5" s="41">
        <f t="shared" si="2"/>
        <v>241.06935222222222</v>
      </c>
      <c r="O5" s="42">
        <f t="shared" si="0"/>
        <v>3.1409687585957293</v>
      </c>
      <c r="P5">
        <f t="shared" si="3"/>
        <v>11.348534201954397</v>
      </c>
      <c r="Q5" s="22">
        <f t="shared" si="4"/>
        <v>3.1330935251798562</v>
      </c>
      <c r="S5" s="1" t="s">
        <v>203</v>
      </c>
      <c r="T5" s="1" t="s">
        <v>204</v>
      </c>
      <c r="U5" s="1" t="s">
        <v>205</v>
      </c>
    </row>
    <row r="6" spans="1:21" x14ac:dyDescent="0.2">
      <c r="A6" s="37">
        <v>4</v>
      </c>
      <c r="B6" s="38" t="s">
        <v>208</v>
      </c>
      <c r="C6" s="38">
        <v>42.56</v>
      </c>
      <c r="D6" s="38">
        <v>17.38</v>
      </c>
      <c r="E6" s="38">
        <v>3.28</v>
      </c>
      <c r="F6" s="38">
        <v>22.3</v>
      </c>
      <c r="G6" s="38">
        <v>24</v>
      </c>
      <c r="H6" s="38">
        <v>0.97599999999999998</v>
      </c>
      <c r="I6" s="38">
        <v>0.86499999999999999</v>
      </c>
      <c r="J6" s="38">
        <v>0.88600000000000001</v>
      </c>
      <c r="K6" s="38">
        <v>26.798999999999999</v>
      </c>
      <c r="L6" s="44">
        <v>70</v>
      </c>
      <c r="M6" s="39">
        <f t="shared" si="1"/>
        <v>334.38085333333339</v>
      </c>
      <c r="N6" s="41">
        <f t="shared" si="2"/>
        <v>264.38085333333339</v>
      </c>
      <c r="O6" s="42">
        <f t="shared" si="0"/>
        <v>3.4447016720955492</v>
      </c>
      <c r="P6">
        <f t="shared" si="3"/>
        <v>12.716612377850163</v>
      </c>
      <c r="Q6" s="22">
        <f t="shared" si="4"/>
        <v>3.5107913669064752</v>
      </c>
      <c r="S6" s="1"/>
      <c r="T6" s="1"/>
      <c r="U6" s="1"/>
    </row>
    <row r="7" spans="1:21" x14ac:dyDescent="0.2">
      <c r="A7" s="37">
        <v>5</v>
      </c>
      <c r="B7" s="38" t="s">
        <v>209</v>
      </c>
      <c r="C7" s="38">
        <v>43.64</v>
      </c>
      <c r="D7" s="38">
        <v>17.29</v>
      </c>
      <c r="E7" s="38">
        <v>3.27</v>
      </c>
      <c r="F7" s="38">
        <v>27.2</v>
      </c>
      <c r="G7" s="38">
        <v>24</v>
      </c>
      <c r="H7" s="38">
        <v>1.21</v>
      </c>
      <c r="I7" s="38">
        <v>1.036</v>
      </c>
      <c r="J7" s="38">
        <v>0.85599999999999998</v>
      </c>
      <c r="K7" s="38">
        <v>32.176000000000002</v>
      </c>
      <c r="L7" s="44">
        <v>85</v>
      </c>
      <c r="M7" s="39">
        <f t="shared" si="1"/>
        <v>411.50486666666671</v>
      </c>
      <c r="N7" s="41">
        <f t="shared" si="2"/>
        <v>326.50486666666671</v>
      </c>
      <c r="O7" s="42">
        <f t="shared" si="0"/>
        <v>4.2541350705754617</v>
      </c>
      <c r="P7">
        <f t="shared" si="3"/>
        <v>15.765472312703583</v>
      </c>
      <c r="Q7" s="22">
        <f t="shared" si="4"/>
        <v>4.3525179856115113</v>
      </c>
    </row>
    <row r="8" spans="1:21" x14ac:dyDescent="0.2">
      <c r="A8" s="37">
        <v>6</v>
      </c>
      <c r="B8" s="38" t="s">
        <v>199</v>
      </c>
      <c r="C8" s="38">
        <v>46.23</v>
      </c>
      <c r="D8" s="38">
        <v>17.52</v>
      </c>
      <c r="E8" s="38">
        <v>3.09</v>
      </c>
      <c r="F8" s="38">
        <v>28</v>
      </c>
      <c r="G8" s="38">
        <v>24</v>
      </c>
      <c r="H8" s="38">
        <v>1.1020000000000001</v>
      </c>
      <c r="I8" s="38">
        <v>0.95199999999999996</v>
      </c>
      <c r="J8" s="38">
        <v>0.86399999999999999</v>
      </c>
      <c r="K8" s="38">
        <v>31.327000000000002</v>
      </c>
      <c r="L8" s="44">
        <v>100</v>
      </c>
      <c r="M8" s="39">
        <f t="shared" si="1"/>
        <v>375.51507111111118</v>
      </c>
      <c r="N8" s="41">
        <f t="shared" si="2"/>
        <v>275.51507111111118</v>
      </c>
      <c r="O8" s="42">
        <f t="shared" si="0"/>
        <v>3.5897729134998202</v>
      </c>
      <c r="P8">
        <f t="shared" si="3"/>
        <v>14.358306188925081</v>
      </c>
      <c r="Q8" s="22">
        <f t="shared" si="4"/>
        <v>3.964028776978417</v>
      </c>
    </row>
    <row r="9" spans="1:21" x14ac:dyDescent="0.2">
      <c r="A9" s="37">
        <v>7</v>
      </c>
      <c r="B9" s="38" t="s">
        <v>213</v>
      </c>
      <c r="C9" s="38">
        <v>45.03</v>
      </c>
      <c r="D9" s="38">
        <v>17.36</v>
      </c>
      <c r="E9" s="38">
        <v>3.19</v>
      </c>
      <c r="F9" s="38">
        <v>27.7</v>
      </c>
      <c r="G9" s="38">
        <v>24</v>
      </c>
      <c r="H9" s="38">
        <v>1.1739999999999999</v>
      </c>
      <c r="I9" s="38">
        <v>0.998</v>
      </c>
      <c r="J9" s="38">
        <v>0.84899999999999998</v>
      </c>
      <c r="K9" s="38">
        <v>31.792000000000002</v>
      </c>
      <c r="L9" s="44">
        <v>115</v>
      </c>
      <c r="M9" s="39">
        <f t="shared" si="1"/>
        <v>398.57234777777785</v>
      </c>
      <c r="N9" s="41">
        <f t="shared" si="2"/>
        <v>283.57234777777785</v>
      </c>
      <c r="O9" s="42">
        <f t="shared" si="0"/>
        <v>3.6947537169743043</v>
      </c>
      <c r="P9">
        <f t="shared" si="3"/>
        <v>15.296416938110749</v>
      </c>
      <c r="Q9" s="22">
        <f t="shared" si="4"/>
        <v>4.2230215827338133</v>
      </c>
    </row>
    <row r="10" spans="1:21" x14ac:dyDescent="0.2">
      <c r="S10" t="s">
        <v>210</v>
      </c>
      <c r="T10" t="s">
        <v>212</v>
      </c>
      <c r="U10" t="s">
        <v>214</v>
      </c>
    </row>
    <row r="11" spans="1:21" x14ac:dyDescent="0.2">
      <c r="S11">
        <f>(2-2.3252)/0.0435</f>
        <v>-7.4758620689655215</v>
      </c>
      <c r="T11">
        <f>(4-2.3252)/0.0435</f>
        <v>38.501149425287352</v>
      </c>
      <c r="U11">
        <f>(6-2.3252)/0.0435</f>
        <v>84.47816091954023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D2DE-773E-9942-B4FC-208A745BB84C}">
  <sheetPr>
    <tabColor rgb="FFFFFF00"/>
  </sheetPr>
  <dimension ref="A1:U11"/>
  <sheetViews>
    <sheetView topLeftCell="B1" workbookViewId="0">
      <selection activeCell="P14" sqref="P14"/>
    </sheetView>
  </sheetViews>
  <sheetFormatPr baseColWidth="10" defaultColWidth="8.83203125" defaultRowHeight="15" x14ac:dyDescent="0.2"/>
  <cols>
    <col min="19" max="21" width="14.6640625" bestFit="1" customWidth="1"/>
  </cols>
  <sheetData>
    <row r="1" spans="1:21" ht="46" x14ac:dyDescent="0.2">
      <c r="A1" s="32"/>
      <c r="B1" s="33" t="s">
        <v>182</v>
      </c>
      <c r="C1" s="34" t="s">
        <v>183</v>
      </c>
      <c r="D1" s="32" t="s">
        <v>184</v>
      </c>
      <c r="E1" s="32" t="s">
        <v>185</v>
      </c>
      <c r="F1" s="34" t="s">
        <v>186</v>
      </c>
      <c r="G1" s="34" t="s">
        <v>187</v>
      </c>
      <c r="H1" s="34" t="s">
        <v>188</v>
      </c>
      <c r="I1" s="34" t="s">
        <v>189</v>
      </c>
      <c r="J1" s="34" t="s">
        <v>190</v>
      </c>
      <c r="K1" s="34" t="s">
        <v>191</v>
      </c>
      <c r="L1" s="34" t="s">
        <v>192</v>
      </c>
      <c r="M1" s="34" t="s">
        <v>193</v>
      </c>
      <c r="N1" s="33" t="s">
        <v>194</v>
      </c>
      <c r="O1" s="33" t="s">
        <v>195</v>
      </c>
      <c r="P1" s="35" t="s">
        <v>196</v>
      </c>
      <c r="Q1" s="36" t="s">
        <v>197</v>
      </c>
      <c r="S1" t="s">
        <v>198</v>
      </c>
    </row>
    <row r="2" spans="1:21" x14ac:dyDescent="0.2">
      <c r="A2" s="37" t="s">
        <v>32</v>
      </c>
      <c r="B2" s="38" t="s">
        <v>208</v>
      </c>
      <c r="C2" s="38">
        <v>46</v>
      </c>
      <c r="D2" s="38">
        <v>19.04</v>
      </c>
      <c r="E2" s="38">
        <v>1.91</v>
      </c>
      <c r="F2" s="38">
        <v>7.2</v>
      </c>
      <c r="G2" s="38">
        <v>22.8</v>
      </c>
      <c r="H2" s="38">
        <v>0.13900000000000001</v>
      </c>
      <c r="I2" s="39">
        <v>0.13600000000000001</v>
      </c>
      <c r="J2" s="39">
        <v>0.97399999999999998</v>
      </c>
      <c r="K2" s="39">
        <v>7.3259999999999996</v>
      </c>
      <c r="L2" s="40">
        <v>0</v>
      </c>
      <c r="M2" s="39">
        <f>H2*((((J2-0.7)/0.3)*21.13)+(((1-J2)/0.3)*19.62))/60*1000</f>
        <v>48.647992222222236</v>
      </c>
      <c r="N2" s="41">
        <f t="shared" ref="N2" si="0">M2-L2</f>
        <v>48.647992222222236</v>
      </c>
      <c r="O2" s="42">
        <f t="shared" ref="O2:O9" si="1">N2/S$2</f>
        <v>0.85078685243480645</v>
      </c>
      <c r="P2">
        <f>(H2*1000)/S$2</f>
        <v>2.4309199020636587</v>
      </c>
      <c r="Q2" s="22">
        <f>P2/P$2</f>
        <v>1</v>
      </c>
      <c r="S2">
        <v>57.18</v>
      </c>
    </row>
    <row r="3" spans="1:21" x14ac:dyDescent="0.2">
      <c r="A3" s="37">
        <v>1</v>
      </c>
      <c r="B3" s="38" t="s">
        <v>209</v>
      </c>
      <c r="C3" s="38">
        <v>45.06</v>
      </c>
      <c r="D3" s="38">
        <v>17.78</v>
      </c>
      <c r="E3" s="38">
        <v>2.62</v>
      </c>
      <c r="F3" s="38">
        <v>10.5</v>
      </c>
      <c r="G3" s="38">
        <v>22.8</v>
      </c>
      <c r="H3" s="38">
        <v>0.38</v>
      </c>
      <c r="I3" s="39">
        <v>0.29399999999999998</v>
      </c>
      <c r="J3" s="39">
        <v>0.77500000000000002</v>
      </c>
      <c r="K3" s="39">
        <v>11.47</v>
      </c>
      <c r="L3" s="40">
        <v>25</v>
      </c>
      <c r="M3" s="39">
        <f>H3*((((J3-0.7)/0.3)*21.13)+(((1-J3)/0.3)*19.62))/60*1000</f>
        <v>126.65083333333335</v>
      </c>
      <c r="N3" s="41">
        <f>M3-L3</f>
        <v>101.65083333333335</v>
      </c>
      <c r="O3" s="42">
        <f t="shared" si="1"/>
        <v>1.7777340561968058</v>
      </c>
      <c r="P3">
        <f>(H3*1000)/S$2</f>
        <v>6.64568030779993</v>
      </c>
      <c r="Q3" s="22">
        <f>P3/P$2</f>
        <v>2.7338129496402876</v>
      </c>
    </row>
    <row r="4" spans="1:21" x14ac:dyDescent="0.2">
      <c r="A4" s="37">
        <v>2</v>
      </c>
      <c r="B4" s="38" t="s">
        <v>213</v>
      </c>
      <c r="C4" s="38">
        <v>45.23</v>
      </c>
      <c r="D4" s="38">
        <v>17.66</v>
      </c>
      <c r="E4" s="38">
        <v>2.9</v>
      </c>
      <c r="F4" s="38">
        <v>11.3</v>
      </c>
      <c r="G4" s="38">
        <v>22.8</v>
      </c>
      <c r="H4" s="38">
        <v>0.42</v>
      </c>
      <c r="I4" s="39">
        <v>0.35299999999999998</v>
      </c>
      <c r="J4" s="39">
        <v>0.84</v>
      </c>
      <c r="K4" s="39">
        <v>12.395</v>
      </c>
      <c r="L4" s="40">
        <v>40</v>
      </c>
      <c r="M4" s="39">
        <f>H4*((((J4-0.7)/0.3)*21.13)+(((1-J4)/0.3)*19.62))/60*1000</f>
        <v>142.27266666666665</v>
      </c>
      <c r="N4" s="41">
        <f>M4-L4</f>
        <v>102.27266666666665</v>
      </c>
      <c r="O4" s="42">
        <f t="shared" si="1"/>
        <v>1.7886090707706654</v>
      </c>
      <c r="P4">
        <f t="shared" ref="P4:P9" si="2">(H4*1000)/S$2</f>
        <v>7.3452256033578172</v>
      </c>
      <c r="Q4" s="22">
        <f t="shared" ref="Q4:Q9" si="3">P4/P$2</f>
        <v>3.0215827338129495</v>
      </c>
    </row>
    <row r="5" spans="1:21" x14ac:dyDescent="0.2">
      <c r="A5" s="37">
        <v>3</v>
      </c>
      <c r="B5" s="38" t="s">
        <v>200</v>
      </c>
      <c r="C5" s="38">
        <v>47.15</v>
      </c>
      <c r="D5" s="38">
        <v>16.87</v>
      </c>
      <c r="E5" s="38">
        <v>3.56</v>
      </c>
      <c r="F5" s="38">
        <v>11.9</v>
      </c>
      <c r="G5" s="38">
        <v>22.8</v>
      </c>
      <c r="H5" s="38">
        <v>0.53100000000000003</v>
      </c>
      <c r="I5" s="39">
        <v>0.442</v>
      </c>
      <c r="J5" s="39">
        <v>0.83199999999999996</v>
      </c>
      <c r="K5" s="39">
        <v>12.603</v>
      </c>
      <c r="L5" s="40">
        <v>55</v>
      </c>
      <c r="M5" s="39">
        <f t="shared" ref="M5:M9" si="4">H5*((((J5-0.7)/0.3)*21.13)+(((1-J5)/0.3)*19.62))/60*1000</f>
        <v>179.51694000000003</v>
      </c>
      <c r="N5" s="41">
        <f t="shared" ref="N5:N9" si="5">M5-L5</f>
        <v>124.51694000000003</v>
      </c>
      <c r="O5" s="42">
        <f t="shared" si="1"/>
        <v>2.1776309898565938</v>
      </c>
      <c r="P5">
        <f t="shared" si="2"/>
        <v>9.2864637985309546</v>
      </c>
      <c r="Q5" s="22">
        <f t="shared" si="3"/>
        <v>3.8201438848920861</v>
      </c>
      <c r="S5" s="1"/>
      <c r="T5" s="1"/>
      <c r="U5" s="1"/>
    </row>
    <row r="6" spans="1:21" x14ac:dyDescent="0.2">
      <c r="A6" s="37">
        <v>4</v>
      </c>
      <c r="B6" s="38" t="s">
        <v>201</v>
      </c>
      <c r="C6" s="38">
        <v>42.89</v>
      </c>
      <c r="D6" s="38">
        <v>17.420000000000002</v>
      </c>
      <c r="E6" s="38">
        <v>3.27</v>
      </c>
      <c r="F6" s="38">
        <v>13.2</v>
      </c>
      <c r="G6" s="38">
        <v>22.9</v>
      </c>
      <c r="H6" s="38">
        <v>0.55600000000000005</v>
      </c>
      <c r="I6" s="38">
        <v>0.497</v>
      </c>
      <c r="J6" s="38">
        <v>0.89500000000000002</v>
      </c>
      <c r="K6" s="38">
        <v>15.462</v>
      </c>
      <c r="L6" s="44">
        <v>70</v>
      </c>
      <c r="M6" s="39">
        <f t="shared" si="4"/>
        <v>190.90723333333341</v>
      </c>
      <c r="N6" s="41">
        <f t="shared" si="5"/>
        <v>120.90723333333341</v>
      </c>
      <c r="O6" s="42">
        <f t="shared" si="1"/>
        <v>2.1145021569313291</v>
      </c>
      <c r="P6">
        <f t="shared" si="2"/>
        <v>9.7236796082546348</v>
      </c>
      <c r="Q6" s="22">
        <f t="shared" si="3"/>
        <v>4</v>
      </c>
      <c r="S6" s="1"/>
      <c r="T6" s="1"/>
      <c r="U6" s="1"/>
    </row>
    <row r="7" spans="1:21" x14ac:dyDescent="0.2">
      <c r="A7" s="37">
        <v>5</v>
      </c>
      <c r="B7" s="38" t="s">
        <v>202</v>
      </c>
      <c r="C7" s="38">
        <v>43.78</v>
      </c>
      <c r="D7" s="38">
        <v>17.739999999999998</v>
      </c>
      <c r="E7" s="38">
        <v>2.97</v>
      </c>
      <c r="F7" s="38">
        <v>16.5</v>
      </c>
      <c r="G7" s="38">
        <v>22.9</v>
      </c>
      <c r="H7" s="38">
        <v>0.63</v>
      </c>
      <c r="I7" s="38">
        <v>0.56200000000000006</v>
      </c>
      <c r="J7" s="38">
        <v>0.89200000000000002</v>
      </c>
      <c r="K7" s="38">
        <v>19.273</v>
      </c>
      <c r="L7" s="44">
        <v>85</v>
      </c>
      <c r="M7" s="39">
        <f t="shared" si="4"/>
        <v>216.15720000000005</v>
      </c>
      <c r="N7" s="41">
        <f t="shared" si="5"/>
        <v>131.15720000000005</v>
      </c>
      <c r="O7" s="42">
        <f t="shared" si="1"/>
        <v>2.2937600559636246</v>
      </c>
      <c r="P7">
        <f t="shared" si="2"/>
        <v>11.017838405036727</v>
      </c>
      <c r="Q7" s="22">
        <f t="shared" si="3"/>
        <v>4.5323741007194247</v>
      </c>
    </row>
    <row r="8" spans="1:21" x14ac:dyDescent="0.2">
      <c r="A8" s="37">
        <v>6</v>
      </c>
      <c r="B8" s="38" t="s">
        <v>206</v>
      </c>
      <c r="C8" s="38">
        <v>42.63</v>
      </c>
      <c r="D8" s="38">
        <v>17.61</v>
      </c>
      <c r="E8" s="38">
        <v>3.12</v>
      </c>
      <c r="F8" s="38">
        <v>17.899999999999999</v>
      </c>
      <c r="G8" s="38">
        <v>22.9</v>
      </c>
      <c r="H8" s="38">
        <v>0.73199999999999998</v>
      </c>
      <c r="I8" s="38">
        <v>0.66200000000000003</v>
      </c>
      <c r="J8" s="38">
        <v>0.90300000000000002</v>
      </c>
      <c r="K8" s="38">
        <v>21.574000000000002</v>
      </c>
      <c r="L8" s="44">
        <v>100</v>
      </c>
      <c r="M8" s="39">
        <f t="shared" si="4"/>
        <v>251.82955333333339</v>
      </c>
      <c r="N8" s="41">
        <f t="shared" si="5"/>
        <v>151.82955333333339</v>
      </c>
      <c r="O8" s="42">
        <f t="shared" si="1"/>
        <v>2.6552912440247183</v>
      </c>
      <c r="P8">
        <f t="shared" si="2"/>
        <v>12.80167890870934</v>
      </c>
      <c r="Q8" s="22">
        <f t="shared" si="3"/>
        <v>5.2661870503597124</v>
      </c>
    </row>
    <row r="9" spans="1:21" x14ac:dyDescent="0.2">
      <c r="A9" s="37">
        <v>7</v>
      </c>
      <c r="B9" s="38" t="s">
        <v>215</v>
      </c>
      <c r="C9" s="38">
        <v>42.49</v>
      </c>
      <c r="D9" s="38">
        <v>17.309999999999999</v>
      </c>
      <c r="E9" s="38">
        <v>3.57</v>
      </c>
      <c r="F9" s="38">
        <v>20.100000000000001</v>
      </c>
      <c r="G9" s="38">
        <v>22.9</v>
      </c>
      <c r="H9" s="38">
        <v>0.89400000000000002</v>
      </c>
      <c r="I9" s="38">
        <v>0.86099999999999999</v>
      </c>
      <c r="J9" s="38">
        <v>0.96199999999999997</v>
      </c>
      <c r="K9" s="38">
        <v>24.471</v>
      </c>
      <c r="L9" s="44">
        <v>115</v>
      </c>
      <c r="M9" s="39">
        <f t="shared" si="4"/>
        <v>311.98712666666671</v>
      </c>
      <c r="N9" s="41">
        <f t="shared" si="5"/>
        <v>196.98712666666671</v>
      </c>
      <c r="O9" s="42">
        <f t="shared" si="1"/>
        <v>3.445035443628309</v>
      </c>
      <c r="P9">
        <f t="shared" si="2"/>
        <v>15.634837355718783</v>
      </c>
      <c r="Q9" s="22">
        <f t="shared" si="3"/>
        <v>6.4316546762589928</v>
      </c>
    </row>
    <row r="10" spans="1:21" x14ac:dyDescent="0.2">
      <c r="S10" t="s">
        <v>210</v>
      </c>
      <c r="T10" t="s">
        <v>211</v>
      </c>
      <c r="U10" t="s">
        <v>212</v>
      </c>
    </row>
    <row r="11" spans="1:21" x14ac:dyDescent="0.2">
      <c r="S11">
        <f>(2-1.9759)/0.0273</f>
        <v>0.88278388278388309</v>
      </c>
      <c r="T11">
        <f>(4-1.9759)/0.0273</f>
        <v>74.142857142857125</v>
      </c>
      <c r="U11">
        <f>(6-1.9759)/0.0273</f>
        <v>147.40293040293039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948C-1E13-6249-8850-97679614ADCE}">
  <sheetPr>
    <tabColor rgb="FFFFFF00"/>
  </sheetPr>
  <dimension ref="A1:U10"/>
  <sheetViews>
    <sheetView workbookViewId="0">
      <selection activeCell="P14" sqref="P14"/>
    </sheetView>
  </sheetViews>
  <sheetFormatPr baseColWidth="10" defaultColWidth="8.83203125" defaultRowHeight="15" x14ac:dyDescent="0.2"/>
  <sheetData>
    <row r="1" spans="1:21" ht="46" x14ac:dyDescent="0.2">
      <c r="A1" s="32"/>
      <c r="B1" s="33" t="s">
        <v>182</v>
      </c>
      <c r="C1" s="34" t="s">
        <v>183</v>
      </c>
      <c r="D1" s="32" t="s">
        <v>184</v>
      </c>
      <c r="E1" s="32" t="s">
        <v>185</v>
      </c>
      <c r="F1" s="34" t="s">
        <v>186</v>
      </c>
      <c r="G1" s="34" t="s">
        <v>187</v>
      </c>
      <c r="H1" s="34" t="s">
        <v>188</v>
      </c>
      <c r="I1" s="34" t="s">
        <v>189</v>
      </c>
      <c r="J1" s="34" t="s">
        <v>190</v>
      </c>
      <c r="K1" s="34" t="s">
        <v>191</v>
      </c>
      <c r="L1" s="34" t="s">
        <v>192</v>
      </c>
      <c r="M1" s="34" t="s">
        <v>193</v>
      </c>
      <c r="N1" s="33" t="s">
        <v>194</v>
      </c>
      <c r="O1" s="33" t="s">
        <v>195</v>
      </c>
      <c r="P1" s="35" t="s">
        <v>196</v>
      </c>
      <c r="Q1" s="36" t="s">
        <v>197</v>
      </c>
      <c r="S1" t="s">
        <v>198</v>
      </c>
    </row>
    <row r="2" spans="1:21" x14ac:dyDescent="0.2">
      <c r="A2" s="37" t="s">
        <v>32</v>
      </c>
      <c r="B2" s="38"/>
      <c r="C2" s="38">
        <v>43.07</v>
      </c>
      <c r="D2" s="38">
        <v>18.98</v>
      </c>
      <c r="E2" s="38">
        <v>1.47</v>
      </c>
      <c r="F2" s="38">
        <v>6.1</v>
      </c>
      <c r="G2" s="38">
        <v>21.5</v>
      </c>
      <c r="H2" s="38">
        <v>0.13100000000000001</v>
      </c>
      <c r="I2" s="39">
        <v>8.8999999999999996E-2</v>
      </c>
      <c r="J2" s="39">
        <v>0.67500000000000004</v>
      </c>
      <c r="K2" s="39">
        <v>6.2690000000000001</v>
      </c>
      <c r="L2" s="40">
        <v>0</v>
      </c>
      <c r="M2" s="39">
        <f>H2*((((J2-0.7)/0.3)*21.13)+(((1-J2)/0.3)*19.62))/60*1000</f>
        <v>42.5622638888889</v>
      </c>
      <c r="N2" s="41">
        <f>M2-L2</f>
        <v>42.5622638888889</v>
      </c>
      <c r="O2" s="42">
        <f t="shared" ref="O2:O9" si="0">N2/S$2</f>
        <v>0.53470180764935804</v>
      </c>
      <c r="P2">
        <f>(H2*1000)/S$2</f>
        <v>1.6457286432160805</v>
      </c>
      <c r="Q2" s="22">
        <f>P2/P$2</f>
        <v>1</v>
      </c>
      <c r="S2">
        <v>79.599999999999994</v>
      </c>
    </row>
    <row r="3" spans="1:21" x14ac:dyDescent="0.2">
      <c r="A3" s="37">
        <v>1</v>
      </c>
      <c r="B3" s="38"/>
      <c r="C3" s="38">
        <v>44.18</v>
      </c>
      <c r="D3" s="38">
        <v>17.71</v>
      </c>
      <c r="E3" s="38">
        <v>2.31</v>
      </c>
      <c r="F3" s="38">
        <v>10.8</v>
      </c>
      <c r="G3" s="38">
        <v>21.5</v>
      </c>
      <c r="H3" s="38">
        <v>0.41099999999999998</v>
      </c>
      <c r="I3" s="39">
        <v>0.26700000000000002</v>
      </c>
      <c r="J3" s="39">
        <v>0.64800000000000002</v>
      </c>
      <c r="K3" s="39">
        <v>11.817</v>
      </c>
      <c r="L3" s="40">
        <v>25</v>
      </c>
      <c r="M3" s="39">
        <f t="shared" ref="M3:M9" si="1">H3*((((J3-0.7)/0.3)*21.13)+(((1-J3)/0.3)*19.62))/60*1000</f>
        <v>132.6041266666667</v>
      </c>
      <c r="N3" s="41">
        <f>M3-L3</f>
        <v>107.6041266666667</v>
      </c>
      <c r="O3" s="42">
        <f t="shared" si="0"/>
        <v>1.3518106365159135</v>
      </c>
      <c r="P3">
        <f>(H3*1000)/S$2</f>
        <v>5.1633165829145735</v>
      </c>
      <c r="Q3" s="22">
        <f>P3/P$2</f>
        <v>3.1374045801526722</v>
      </c>
    </row>
    <row r="4" spans="1:21" x14ac:dyDescent="0.2">
      <c r="A4" s="37">
        <v>2</v>
      </c>
      <c r="B4" s="38"/>
      <c r="C4" s="38">
        <v>45.06</v>
      </c>
      <c r="D4" s="38">
        <v>16.48</v>
      </c>
      <c r="E4" s="38">
        <v>3.35</v>
      </c>
      <c r="F4" s="38">
        <v>9.8000000000000007</v>
      </c>
      <c r="G4" s="38">
        <v>21.5</v>
      </c>
      <c r="H4" s="38">
        <v>0.495</v>
      </c>
      <c r="I4" s="39">
        <v>0.34300000000000003</v>
      </c>
      <c r="J4" s="39">
        <v>0.69199999999999995</v>
      </c>
      <c r="K4" s="39">
        <v>10.407</v>
      </c>
      <c r="L4" s="40">
        <v>40</v>
      </c>
      <c r="M4" s="39">
        <f t="shared" si="1"/>
        <v>161.53280000000001</v>
      </c>
      <c r="N4" s="41">
        <f t="shared" ref="N4:N9" si="2">M4-L4</f>
        <v>121.53280000000001</v>
      </c>
      <c r="O4" s="42">
        <f t="shared" si="0"/>
        <v>1.5267939698492465</v>
      </c>
      <c r="P4">
        <f t="shared" ref="P4:P9" si="3">(H4*1000)/S$2</f>
        <v>6.2185929648241212</v>
      </c>
      <c r="Q4" s="22">
        <f t="shared" ref="Q4:Q9" si="4">P4/P$2</f>
        <v>3.7786259541984735</v>
      </c>
    </row>
    <row r="5" spans="1:21" x14ac:dyDescent="0.2">
      <c r="A5" s="37">
        <v>3</v>
      </c>
      <c r="B5" s="38"/>
      <c r="C5" s="38">
        <v>44.03</v>
      </c>
      <c r="D5" s="38">
        <v>16.809999999999999</v>
      </c>
      <c r="E5" s="38">
        <v>3.32</v>
      </c>
      <c r="F5" s="38">
        <v>13.7</v>
      </c>
      <c r="G5" s="38">
        <v>21.5</v>
      </c>
      <c r="H5" s="38">
        <v>0.66900000000000004</v>
      </c>
      <c r="I5" s="39">
        <v>0.502</v>
      </c>
      <c r="J5" s="39">
        <v>0.75</v>
      </c>
      <c r="K5" s="39">
        <v>15.381</v>
      </c>
      <c r="L5" s="40">
        <v>55</v>
      </c>
      <c r="M5" s="39">
        <f t="shared" si="1"/>
        <v>221.56908333333337</v>
      </c>
      <c r="N5" s="41">
        <f t="shared" si="2"/>
        <v>166.56908333333337</v>
      </c>
      <c r="O5" s="42">
        <f t="shared" si="0"/>
        <v>2.0925764237855953</v>
      </c>
      <c r="P5">
        <f t="shared" si="3"/>
        <v>8.4045226130653266</v>
      </c>
      <c r="Q5" s="22">
        <f t="shared" si="4"/>
        <v>5.1068702290076331</v>
      </c>
      <c r="S5" s="1" t="s">
        <v>203</v>
      </c>
      <c r="T5" s="1" t="s">
        <v>204</v>
      </c>
      <c r="U5" s="1" t="s">
        <v>205</v>
      </c>
    </row>
    <row r="6" spans="1:21" x14ac:dyDescent="0.2">
      <c r="A6" s="37">
        <v>4</v>
      </c>
      <c r="B6" s="38"/>
      <c r="C6" s="38">
        <v>43.92</v>
      </c>
      <c r="D6" s="38">
        <v>16.329999999999998</v>
      </c>
      <c r="E6" s="38">
        <v>3.7</v>
      </c>
      <c r="F6" s="38">
        <v>14.1</v>
      </c>
      <c r="G6" s="38">
        <v>21.6</v>
      </c>
      <c r="H6" s="38">
        <v>0.77300000000000002</v>
      </c>
      <c r="I6" s="38">
        <v>0.57999999999999996</v>
      </c>
      <c r="J6" s="43">
        <v>0.75</v>
      </c>
      <c r="K6" s="43">
        <v>15.901</v>
      </c>
      <c r="L6" s="44">
        <v>70</v>
      </c>
      <c r="M6" s="39">
        <f t="shared" si="1"/>
        <v>256.01330555555563</v>
      </c>
      <c r="N6" s="41">
        <f t="shared" si="2"/>
        <v>186.01330555555563</v>
      </c>
      <c r="O6" s="42">
        <f t="shared" si="0"/>
        <v>2.3368505723059756</v>
      </c>
      <c r="P6">
        <f t="shared" si="3"/>
        <v>9.7110552763819111</v>
      </c>
      <c r="Q6" s="22">
        <f t="shared" si="4"/>
        <v>5.9007633587786268</v>
      </c>
      <c r="S6" s="1"/>
      <c r="T6" s="1"/>
      <c r="U6" s="1"/>
    </row>
    <row r="7" spans="1:21" x14ac:dyDescent="0.2">
      <c r="A7" s="37">
        <v>5</v>
      </c>
      <c r="B7" s="38"/>
      <c r="C7" s="38">
        <v>44.87</v>
      </c>
      <c r="D7" s="38">
        <v>16.02</v>
      </c>
      <c r="E7" s="38">
        <v>3.92</v>
      </c>
      <c r="F7" s="38">
        <v>15.6</v>
      </c>
      <c r="G7" s="38">
        <v>21.7</v>
      </c>
      <c r="H7" s="38">
        <v>0.90100000000000002</v>
      </c>
      <c r="I7" s="38">
        <v>0.67100000000000004</v>
      </c>
      <c r="J7" s="43">
        <v>0.74399999999999999</v>
      </c>
      <c r="K7" s="43">
        <v>17.356000000000002</v>
      </c>
      <c r="L7" s="44">
        <v>85</v>
      </c>
      <c r="M7" s="39">
        <f t="shared" si="1"/>
        <v>297.95269111111116</v>
      </c>
      <c r="N7" s="41">
        <f t="shared" si="2"/>
        <v>212.95269111111116</v>
      </c>
      <c r="O7" s="42">
        <f t="shared" si="0"/>
        <v>2.6752850642099393</v>
      </c>
      <c r="P7">
        <f t="shared" si="3"/>
        <v>11.319095477386936</v>
      </c>
      <c r="Q7" s="22">
        <f t="shared" si="4"/>
        <v>6.877862595419848</v>
      </c>
    </row>
    <row r="8" spans="1:21" x14ac:dyDescent="0.2">
      <c r="A8" s="37">
        <v>6</v>
      </c>
      <c r="B8" s="38"/>
      <c r="C8" s="38">
        <v>46.69</v>
      </c>
      <c r="D8" s="38">
        <v>17.399999999999999</v>
      </c>
      <c r="E8" s="38">
        <v>2.83</v>
      </c>
      <c r="F8" s="38">
        <v>21</v>
      </c>
      <c r="G8" s="38">
        <v>21.7</v>
      </c>
      <c r="H8" s="38">
        <v>0.85499999999999998</v>
      </c>
      <c r="I8" s="38">
        <v>0.63600000000000001</v>
      </c>
      <c r="J8" s="43">
        <v>0.74299999999999999</v>
      </c>
      <c r="K8" s="43">
        <v>22.882999999999999</v>
      </c>
      <c r="L8" s="44">
        <v>100</v>
      </c>
      <c r="M8" s="39">
        <f t="shared" si="1"/>
        <v>282.669175</v>
      </c>
      <c r="N8" s="41">
        <f t="shared" si="2"/>
        <v>182.669175</v>
      </c>
      <c r="O8" s="42">
        <f t="shared" si="0"/>
        <v>2.294838881909548</v>
      </c>
      <c r="P8">
        <f t="shared" si="3"/>
        <v>10.741206030150755</v>
      </c>
      <c r="Q8" s="22">
        <f t="shared" si="4"/>
        <v>6.5267175572519092</v>
      </c>
    </row>
    <row r="9" spans="1:21" x14ac:dyDescent="0.2">
      <c r="A9" s="37">
        <v>7</v>
      </c>
      <c r="B9" s="38"/>
      <c r="C9" s="38">
        <v>44.56</v>
      </c>
      <c r="D9" s="38">
        <v>17.059999999999999</v>
      </c>
      <c r="E9" s="38">
        <v>3.16</v>
      </c>
      <c r="F9" s="38">
        <v>19.899999999999999</v>
      </c>
      <c r="G9" s="38">
        <v>21.7</v>
      </c>
      <c r="H9" s="38">
        <v>0.92300000000000004</v>
      </c>
      <c r="I9" s="38">
        <v>0.70299999999999996</v>
      </c>
      <c r="J9" s="38">
        <v>0.76100000000000001</v>
      </c>
      <c r="K9" s="38">
        <v>22.635999999999999</v>
      </c>
      <c r="L9" s="44">
        <v>115</v>
      </c>
      <c r="M9" s="39">
        <f t="shared" si="1"/>
        <v>306.54419611111115</v>
      </c>
      <c r="N9" s="41">
        <f t="shared" si="2"/>
        <v>191.54419611111115</v>
      </c>
      <c r="O9" s="42">
        <f t="shared" si="0"/>
        <v>2.4063341219988841</v>
      </c>
      <c r="P9">
        <f t="shared" si="3"/>
        <v>11.595477386934673</v>
      </c>
      <c r="Q9" s="22">
        <f t="shared" si="4"/>
        <v>7.0458015267175567</v>
      </c>
    </row>
    <row r="10" spans="1:21" x14ac:dyDescent="0.2">
      <c r="S10" t="s">
        <v>210</v>
      </c>
      <c r="T10" t="s">
        <v>212</v>
      </c>
      <c r="U10" t="s">
        <v>214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66648-ADF5-F840-B58D-9FA05C18AA5D}">
  <sheetPr>
    <tabColor rgb="FFFFFF00"/>
  </sheetPr>
  <dimension ref="A1:U11"/>
  <sheetViews>
    <sheetView workbookViewId="0">
      <selection activeCell="P14" sqref="P14"/>
    </sheetView>
  </sheetViews>
  <sheetFormatPr baseColWidth="10" defaultColWidth="8.83203125" defaultRowHeight="15" x14ac:dyDescent="0.2"/>
  <sheetData>
    <row r="1" spans="1:21" ht="46" x14ac:dyDescent="0.2">
      <c r="A1" s="32"/>
      <c r="B1" s="33" t="s">
        <v>182</v>
      </c>
      <c r="C1" s="34" t="s">
        <v>183</v>
      </c>
      <c r="D1" s="32" t="s">
        <v>184</v>
      </c>
      <c r="E1" s="32" t="s">
        <v>185</v>
      </c>
      <c r="F1" s="34" t="s">
        <v>186</v>
      </c>
      <c r="G1" s="34" t="s">
        <v>187</v>
      </c>
      <c r="H1" s="34" t="s">
        <v>188</v>
      </c>
      <c r="I1" s="34" t="s">
        <v>189</v>
      </c>
      <c r="J1" s="34" t="s">
        <v>190</v>
      </c>
      <c r="K1" s="34" t="s">
        <v>191</v>
      </c>
      <c r="L1" s="34" t="s">
        <v>192</v>
      </c>
      <c r="M1" s="34" t="s">
        <v>193</v>
      </c>
      <c r="N1" s="33" t="s">
        <v>194</v>
      </c>
      <c r="O1" s="33" t="s">
        <v>195</v>
      </c>
      <c r="P1" s="35" t="s">
        <v>196</v>
      </c>
      <c r="Q1" s="36" t="s">
        <v>197</v>
      </c>
      <c r="S1" t="s">
        <v>198</v>
      </c>
    </row>
    <row r="2" spans="1:21" x14ac:dyDescent="0.2">
      <c r="A2" s="37" t="s">
        <v>32</v>
      </c>
      <c r="B2" s="38" t="s">
        <v>207</v>
      </c>
      <c r="C2" s="38">
        <v>43.9</v>
      </c>
      <c r="D2" s="38">
        <v>19.54</v>
      </c>
      <c r="E2" s="38">
        <v>0.9</v>
      </c>
      <c r="F2" s="38">
        <v>8.1</v>
      </c>
      <c r="G2" s="38">
        <v>22.9</v>
      </c>
      <c r="H2" s="38">
        <v>0.13500000000000001</v>
      </c>
      <c r="I2" s="39">
        <v>8.2000000000000003E-2</v>
      </c>
      <c r="J2" s="39">
        <v>0.60599999999999998</v>
      </c>
      <c r="K2" s="39">
        <v>8.6379999999999999</v>
      </c>
      <c r="L2" s="40">
        <v>0</v>
      </c>
      <c r="M2" s="39">
        <f>H2*((((J2-0.7)/0.3)*21.13)+(((1-J2)/0.3)*19.62))/60*1000</f>
        <v>43.08045000000002</v>
      </c>
      <c r="N2" s="41">
        <f>M2-L2</f>
        <v>43.08045000000002</v>
      </c>
      <c r="O2" s="42">
        <f t="shared" ref="O2:O9" si="0">N2/S$2</f>
        <v>0.68240852209725988</v>
      </c>
      <c r="P2">
        <f>(H2*1000)/S$2</f>
        <v>2.1384444796451767</v>
      </c>
      <c r="Q2" s="22">
        <f>P2/P$2</f>
        <v>1</v>
      </c>
      <c r="S2">
        <v>63.13</v>
      </c>
    </row>
    <row r="3" spans="1:21" x14ac:dyDescent="0.2">
      <c r="A3" s="37">
        <v>1</v>
      </c>
      <c r="B3" s="38" t="s">
        <v>208</v>
      </c>
      <c r="C3" s="38">
        <v>44.5</v>
      </c>
      <c r="D3" s="38">
        <v>17.510000000000002</v>
      </c>
      <c r="E3" s="38">
        <v>2.46</v>
      </c>
      <c r="F3" s="38">
        <v>12.2</v>
      </c>
      <c r="G3" s="38">
        <v>22.9</v>
      </c>
      <c r="H3" s="38">
        <v>0.498</v>
      </c>
      <c r="I3" s="39">
        <v>0.32400000000000001</v>
      </c>
      <c r="J3" s="39">
        <v>0.65100000000000002</v>
      </c>
      <c r="K3" s="39">
        <v>13.481999999999999</v>
      </c>
      <c r="L3" s="40">
        <v>25</v>
      </c>
      <c r="M3" s="39">
        <f t="shared" ref="M3:M9" si="1">H3*((((J3-0.7)/0.3)*21.13)+(((1-J3)/0.3)*19.62))/60*1000</f>
        <v>160.7989433333334</v>
      </c>
      <c r="N3" s="41">
        <f>M3-L3</f>
        <v>135.7989433333334</v>
      </c>
      <c r="O3" s="42">
        <f t="shared" si="0"/>
        <v>2.1511000052801106</v>
      </c>
      <c r="P3">
        <f>(H3*1000)/S$2</f>
        <v>7.8884840804688734</v>
      </c>
      <c r="Q3" s="22">
        <f>P3/P$2</f>
        <v>3.6888888888888887</v>
      </c>
    </row>
    <row r="4" spans="1:21" x14ac:dyDescent="0.2">
      <c r="A4" s="37">
        <v>2</v>
      </c>
      <c r="B4" s="38" t="s">
        <v>209</v>
      </c>
      <c r="C4" s="38">
        <v>45.32</v>
      </c>
      <c r="D4" s="38">
        <v>17.59</v>
      </c>
      <c r="E4" s="38">
        <v>2.57</v>
      </c>
      <c r="F4" s="38">
        <v>12.6</v>
      </c>
      <c r="G4" s="38">
        <v>22.9</v>
      </c>
      <c r="H4" s="38">
        <v>0.48899999999999999</v>
      </c>
      <c r="I4" s="39">
        <v>0.34499999999999997</v>
      </c>
      <c r="J4" s="39">
        <v>0.70599999999999996</v>
      </c>
      <c r="K4" s="39">
        <v>13.72</v>
      </c>
      <c r="L4" s="40">
        <v>40</v>
      </c>
      <c r="M4" s="39">
        <f t="shared" si="1"/>
        <v>160.14913000000004</v>
      </c>
      <c r="N4" s="41">
        <f t="shared" ref="N4:N9" si="2">M4-L4</f>
        <v>120.14913000000004</v>
      </c>
      <c r="O4" s="42">
        <f t="shared" si="0"/>
        <v>1.9032018057975613</v>
      </c>
      <c r="P4">
        <f t="shared" ref="P4:P9" si="3">(H4*1000)/S$2</f>
        <v>7.7459211151591951</v>
      </c>
      <c r="Q4" s="22">
        <f t="shared" ref="Q4:Q9" si="4">P4/P$2</f>
        <v>3.6222222222222218</v>
      </c>
    </row>
    <row r="5" spans="1:21" x14ac:dyDescent="0.2">
      <c r="A5" s="37">
        <v>3</v>
      </c>
      <c r="B5" s="38" t="s">
        <v>199</v>
      </c>
      <c r="C5" s="38">
        <v>42.32</v>
      </c>
      <c r="D5" s="38">
        <v>17.670000000000002</v>
      </c>
      <c r="E5" s="38">
        <v>2.74</v>
      </c>
      <c r="F5" s="38">
        <v>16.3</v>
      </c>
      <c r="G5" s="38">
        <v>22.9</v>
      </c>
      <c r="H5" s="38">
        <v>0.66100000000000003</v>
      </c>
      <c r="I5" s="39">
        <v>0.52</v>
      </c>
      <c r="J5" s="39">
        <v>0.78600000000000003</v>
      </c>
      <c r="K5" s="39">
        <v>19.344999999999999</v>
      </c>
      <c r="L5" s="40">
        <v>55</v>
      </c>
      <c r="M5" s="39">
        <f t="shared" si="1"/>
        <v>220.91574777777785</v>
      </c>
      <c r="N5" s="41">
        <f t="shared" si="2"/>
        <v>165.91574777777785</v>
      </c>
      <c r="O5" s="42">
        <f t="shared" si="0"/>
        <v>2.6281601105303003</v>
      </c>
      <c r="P5">
        <f t="shared" si="3"/>
        <v>10.470457785521939</v>
      </c>
      <c r="Q5" s="22">
        <f t="shared" si="4"/>
        <v>4.8962962962962964</v>
      </c>
      <c r="S5" s="1" t="s">
        <v>203</v>
      </c>
      <c r="T5" s="1" t="s">
        <v>204</v>
      </c>
      <c r="U5" s="1" t="s">
        <v>205</v>
      </c>
    </row>
    <row r="6" spans="1:21" x14ac:dyDescent="0.2">
      <c r="A6" s="37">
        <v>4</v>
      </c>
      <c r="B6" s="38" t="s">
        <v>213</v>
      </c>
      <c r="C6" s="38">
        <v>43</v>
      </c>
      <c r="D6" s="38">
        <v>17.579999999999998</v>
      </c>
      <c r="E6" s="38">
        <v>2.84</v>
      </c>
      <c r="F6" s="38">
        <v>19.7</v>
      </c>
      <c r="G6" s="38">
        <v>22.9</v>
      </c>
      <c r="H6" s="38">
        <v>0.81799999999999995</v>
      </c>
      <c r="I6" s="43">
        <v>0.65</v>
      </c>
      <c r="J6" s="43">
        <v>0.79500000000000004</v>
      </c>
      <c r="K6" s="43">
        <v>23.315999999999999</v>
      </c>
      <c r="L6" s="44">
        <v>70</v>
      </c>
      <c r="M6" s="39">
        <f t="shared" si="1"/>
        <v>274.00500555555561</v>
      </c>
      <c r="N6" s="41">
        <f t="shared" si="2"/>
        <v>204.00500555555561</v>
      </c>
      <c r="O6" s="42">
        <f t="shared" si="0"/>
        <v>3.2315065033352703</v>
      </c>
      <c r="P6">
        <f t="shared" si="3"/>
        <v>12.957389513701884</v>
      </c>
      <c r="Q6" s="22">
        <f t="shared" si="4"/>
        <v>6.0592592592592585</v>
      </c>
      <c r="S6" s="1"/>
      <c r="T6" s="1"/>
      <c r="U6" s="1"/>
    </row>
    <row r="7" spans="1:21" x14ac:dyDescent="0.2">
      <c r="A7" s="37">
        <v>5</v>
      </c>
      <c r="B7" s="38" t="s">
        <v>200</v>
      </c>
      <c r="C7" s="38">
        <v>44.96</v>
      </c>
      <c r="D7" s="38">
        <v>17.55</v>
      </c>
      <c r="E7" s="38">
        <v>2.87</v>
      </c>
      <c r="F7" s="38">
        <v>22.5</v>
      </c>
      <c r="G7" s="38">
        <v>22.9</v>
      </c>
      <c r="H7" s="38">
        <v>0.90800000000000003</v>
      </c>
      <c r="I7" s="43">
        <v>0.72299999999999998</v>
      </c>
      <c r="J7" s="43">
        <v>0.79600000000000004</v>
      </c>
      <c r="K7" s="43">
        <v>25.667999999999999</v>
      </c>
      <c r="L7" s="44">
        <v>85</v>
      </c>
      <c r="M7" s="39">
        <f t="shared" si="1"/>
        <v>304.22842666666673</v>
      </c>
      <c r="N7" s="41">
        <f t="shared" si="2"/>
        <v>219.22842666666673</v>
      </c>
      <c r="O7" s="42">
        <f t="shared" si="0"/>
        <v>3.4726505095305993</v>
      </c>
      <c r="P7">
        <f t="shared" si="3"/>
        <v>14.383019166798668</v>
      </c>
      <c r="Q7" s="22">
        <f t="shared" si="4"/>
        <v>6.7259259259259254</v>
      </c>
    </row>
    <row r="8" spans="1:21" x14ac:dyDescent="0.2">
      <c r="A8" s="37">
        <v>6</v>
      </c>
      <c r="B8" s="38" t="s">
        <v>201</v>
      </c>
      <c r="C8" s="38">
        <v>43.09</v>
      </c>
      <c r="D8" s="38">
        <v>17.32</v>
      </c>
      <c r="E8" s="38">
        <v>3.07</v>
      </c>
      <c r="F8" s="38">
        <v>19.2</v>
      </c>
      <c r="G8" s="38">
        <v>22.9</v>
      </c>
      <c r="H8" s="38">
        <v>0.88500000000000001</v>
      </c>
      <c r="I8" s="38">
        <v>0.68300000000000005</v>
      </c>
      <c r="J8" s="43">
        <v>0.79900000000000004</v>
      </c>
      <c r="K8" s="38">
        <v>22.643999999999998</v>
      </c>
      <c r="L8" s="44">
        <v>100</v>
      </c>
      <c r="M8" s="39">
        <f t="shared" si="1"/>
        <v>296.74492500000008</v>
      </c>
      <c r="N8" s="41">
        <f t="shared" si="2"/>
        <v>196.74492500000008</v>
      </c>
      <c r="O8" s="42">
        <f t="shared" si="0"/>
        <v>3.1165044352922551</v>
      </c>
      <c r="P8">
        <f t="shared" si="3"/>
        <v>14.018691588785046</v>
      </c>
      <c r="Q8" s="22">
        <f t="shared" si="4"/>
        <v>6.5555555555555554</v>
      </c>
    </row>
    <row r="9" spans="1:21" x14ac:dyDescent="0.2">
      <c r="A9" s="37">
        <v>7</v>
      </c>
      <c r="B9" s="38" t="s">
        <v>202</v>
      </c>
      <c r="C9" s="38">
        <v>43.8</v>
      </c>
      <c r="D9" s="38">
        <v>17.52</v>
      </c>
      <c r="E9" s="38">
        <v>2.91</v>
      </c>
      <c r="F9" s="38">
        <v>22.9</v>
      </c>
      <c r="G9" s="38">
        <v>22.9</v>
      </c>
      <c r="H9" s="38">
        <v>0.95599999999999996</v>
      </c>
      <c r="I9" s="38">
        <v>0.76700000000000002</v>
      </c>
      <c r="J9" s="43">
        <v>0.80200000000000005</v>
      </c>
      <c r="K9" s="43">
        <v>26.827000000000002</v>
      </c>
      <c r="L9" s="44">
        <v>115</v>
      </c>
      <c r="M9" s="39">
        <f t="shared" si="1"/>
        <v>320.79217333333344</v>
      </c>
      <c r="N9" s="41">
        <f t="shared" si="2"/>
        <v>205.79217333333344</v>
      </c>
      <c r="O9" s="42">
        <f t="shared" si="0"/>
        <v>3.2598158297692605</v>
      </c>
      <c r="P9">
        <f t="shared" si="3"/>
        <v>15.14335498178362</v>
      </c>
      <c r="Q9" s="22">
        <f t="shared" si="4"/>
        <v>7.0814814814814806</v>
      </c>
    </row>
    <row r="10" spans="1:21" x14ac:dyDescent="0.2">
      <c r="S10" t="s">
        <v>210</v>
      </c>
      <c r="T10" t="s">
        <v>212</v>
      </c>
      <c r="U10" t="s">
        <v>214</v>
      </c>
    </row>
    <row r="11" spans="1:21" x14ac:dyDescent="0.2">
      <c r="S11">
        <f>(2-1.5984)*0.0517</f>
        <v>2.0762719999999998E-2</v>
      </c>
      <c r="T11">
        <f>(4-1.5984)*0.0517</f>
        <v>0.12416272000000002</v>
      </c>
      <c r="U11">
        <f t="shared" ref="U11" si="5">(2-1.5984)*0.0517</f>
        <v>2.0762719999999998E-2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E21F-4B23-1249-A0C7-1E3AC3B0ED81}">
  <sheetPr>
    <tabColor rgb="FFFFFF00"/>
  </sheetPr>
  <dimension ref="A1:U10"/>
  <sheetViews>
    <sheetView workbookViewId="0">
      <selection activeCell="P14" sqref="P14"/>
    </sheetView>
  </sheetViews>
  <sheetFormatPr baseColWidth="10" defaultColWidth="8.83203125" defaultRowHeight="15" x14ac:dyDescent="0.2"/>
  <cols>
    <col min="2" max="2" width="12.5" bestFit="1" customWidth="1"/>
    <col min="3" max="3" width="11.6640625" customWidth="1"/>
    <col min="7" max="7" width="13.33203125" customWidth="1"/>
    <col min="13" max="13" width="13.6640625" customWidth="1"/>
    <col min="15" max="15" width="12.5" bestFit="1" customWidth="1"/>
  </cols>
  <sheetData>
    <row r="1" spans="1:21" ht="31" x14ac:dyDescent="0.2">
      <c r="A1" s="32"/>
      <c r="B1" s="33" t="s">
        <v>182</v>
      </c>
      <c r="C1" s="34" t="s">
        <v>183</v>
      </c>
      <c r="D1" s="32" t="s">
        <v>184</v>
      </c>
      <c r="E1" s="32" t="s">
        <v>185</v>
      </c>
      <c r="F1" s="34" t="s">
        <v>186</v>
      </c>
      <c r="G1" s="34" t="s">
        <v>187</v>
      </c>
      <c r="H1" s="34" t="s">
        <v>188</v>
      </c>
      <c r="I1" s="34" t="s">
        <v>189</v>
      </c>
      <c r="J1" s="34" t="s">
        <v>190</v>
      </c>
      <c r="K1" s="34" t="s">
        <v>191</v>
      </c>
      <c r="L1" s="34" t="s">
        <v>192</v>
      </c>
      <c r="M1" s="34" t="s">
        <v>193</v>
      </c>
      <c r="N1" s="33" t="s">
        <v>194</v>
      </c>
      <c r="O1" s="33" t="s">
        <v>195</v>
      </c>
      <c r="P1" s="35" t="s">
        <v>196</v>
      </c>
      <c r="Q1" s="36" t="s">
        <v>197</v>
      </c>
      <c r="S1" t="s">
        <v>198</v>
      </c>
    </row>
    <row r="2" spans="1:21" x14ac:dyDescent="0.2">
      <c r="A2" s="37" t="s">
        <v>32</v>
      </c>
      <c r="B2" s="38" t="s">
        <v>201</v>
      </c>
      <c r="C2" s="38">
        <v>45.9</v>
      </c>
      <c r="D2" s="38">
        <v>18.8</v>
      </c>
      <c r="E2" s="38">
        <v>1.93</v>
      </c>
      <c r="F2" s="38">
        <v>11.5</v>
      </c>
      <c r="G2" s="38">
        <v>24.4</v>
      </c>
      <c r="H2" s="38">
        <v>0.27</v>
      </c>
      <c r="I2" s="39">
        <v>0.23</v>
      </c>
      <c r="J2" s="39">
        <v>0.85199999999999998</v>
      </c>
      <c r="K2" s="39">
        <v>12.24</v>
      </c>
      <c r="L2" s="40">
        <v>0</v>
      </c>
      <c r="M2" s="39">
        <f t="shared" ref="M2:M9" si="0">H2*((((J2-0.7)/0.3)*21.13)+(((1-J2)/0.3)*19.62))/60*1000</f>
        <v>91.732800000000012</v>
      </c>
      <c r="N2" s="41">
        <f t="shared" ref="N2:N9" si="1">M2-L2</f>
        <v>91.732800000000012</v>
      </c>
      <c r="O2" s="42">
        <f t="shared" ref="O2:O9" si="2">N2/S$2</f>
        <v>1.502092680530539</v>
      </c>
      <c r="P2">
        <f>(H2*1000)/S$2</f>
        <v>4.421156050433928</v>
      </c>
      <c r="Q2" s="22">
        <f t="shared" ref="Q2:Q9" si="3">P2/P$2</f>
        <v>1</v>
      </c>
      <c r="S2">
        <v>61.07</v>
      </c>
    </row>
    <row r="3" spans="1:21" x14ac:dyDescent="0.2">
      <c r="A3" s="37">
        <v>1</v>
      </c>
      <c r="B3" s="38" t="s">
        <v>216</v>
      </c>
      <c r="C3" s="38">
        <v>44.49</v>
      </c>
      <c r="D3" s="38">
        <v>17.68</v>
      </c>
      <c r="E3" s="38">
        <v>2.2000000000000002</v>
      </c>
      <c r="F3" s="38">
        <v>12.7</v>
      </c>
      <c r="G3" s="38">
        <v>24.4</v>
      </c>
      <c r="H3" s="38">
        <v>0.499</v>
      </c>
      <c r="I3" s="39">
        <v>0.30199999999999999</v>
      </c>
      <c r="J3" s="39">
        <v>0.60499999999999998</v>
      </c>
      <c r="K3" s="39">
        <v>14.061</v>
      </c>
      <c r="L3" s="40">
        <v>25</v>
      </c>
      <c r="M3" s="39">
        <f t="shared" si="0"/>
        <v>159.19624722222227</v>
      </c>
      <c r="N3" s="41">
        <f t="shared" si="1"/>
        <v>134.19624722222227</v>
      </c>
      <c r="O3" s="42">
        <f t="shared" si="2"/>
        <v>2.1974168531557603</v>
      </c>
      <c r="P3">
        <f t="shared" ref="P3:P9" si="4">(H3*1000)/S$2</f>
        <v>8.1709513672834451</v>
      </c>
      <c r="Q3" s="22">
        <f t="shared" si="3"/>
        <v>1.8481481481481483</v>
      </c>
    </row>
    <row r="4" spans="1:21" x14ac:dyDescent="0.2">
      <c r="A4" s="37">
        <v>2</v>
      </c>
      <c r="B4" s="38" t="s">
        <v>202</v>
      </c>
      <c r="C4" s="38">
        <v>43.32</v>
      </c>
      <c r="D4" s="38">
        <v>17.45</v>
      </c>
      <c r="E4" s="38">
        <v>2.82</v>
      </c>
      <c r="F4" s="38">
        <v>15.7</v>
      </c>
      <c r="G4" s="38">
        <v>24.4</v>
      </c>
      <c r="H4" s="38">
        <v>0.66700000000000004</v>
      </c>
      <c r="I4" s="39">
        <v>0.502</v>
      </c>
      <c r="J4" s="39">
        <v>0.753</v>
      </c>
      <c r="K4" s="39">
        <v>18.146000000000001</v>
      </c>
      <c r="L4" s="40">
        <v>40</v>
      </c>
      <c r="M4" s="39">
        <f t="shared" si="0"/>
        <v>221.07455611111115</v>
      </c>
      <c r="N4" s="41">
        <f t="shared" si="1"/>
        <v>181.07455611111115</v>
      </c>
      <c r="O4" s="42">
        <f t="shared" si="2"/>
        <v>2.9650328493713958</v>
      </c>
      <c r="P4">
        <f t="shared" si="4"/>
        <v>10.921892909775668</v>
      </c>
      <c r="Q4" s="22">
        <f t="shared" si="3"/>
        <v>2.4703703703703708</v>
      </c>
    </row>
    <row r="5" spans="1:21" x14ac:dyDescent="0.2">
      <c r="A5" s="37">
        <v>3</v>
      </c>
      <c r="B5" s="38" t="s">
        <v>206</v>
      </c>
      <c r="C5" s="38">
        <v>46.04</v>
      </c>
      <c r="D5" s="38">
        <v>17.16</v>
      </c>
      <c r="E5" s="38">
        <v>2.9</v>
      </c>
      <c r="F5" s="38">
        <v>16.8</v>
      </c>
      <c r="G5" s="38">
        <v>24.4</v>
      </c>
      <c r="H5" s="38">
        <v>0.73899999999999999</v>
      </c>
      <c r="I5" s="39">
        <v>0.52300000000000002</v>
      </c>
      <c r="J5" s="39">
        <v>0.70799999999999996</v>
      </c>
      <c r="K5" s="39">
        <v>18.382000000000001</v>
      </c>
      <c r="L5" s="40">
        <v>55</v>
      </c>
      <c r="M5" s="39">
        <f t="shared" si="0"/>
        <v>242.14895111111119</v>
      </c>
      <c r="N5" s="41">
        <f t="shared" si="1"/>
        <v>187.14895111111119</v>
      </c>
      <c r="O5" s="42">
        <f t="shared" si="2"/>
        <v>3.0644989538416767</v>
      </c>
      <c r="P5">
        <f t="shared" si="4"/>
        <v>12.100867856558049</v>
      </c>
      <c r="Q5" s="22">
        <f t="shared" si="3"/>
        <v>2.7370370370370374</v>
      </c>
      <c r="S5" s="1" t="s">
        <v>203</v>
      </c>
      <c r="T5" s="1" t="s">
        <v>204</v>
      </c>
      <c r="U5" s="1" t="s">
        <v>205</v>
      </c>
    </row>
    <row r="6" spans="1:21" x14ac:dyDescent="0.2">
      <c r="A6" s="37">
        <v>4</v>
      </c>
      <c r="B6" s="38" t="s">
        <v>199</v>
      </c>
      <c r="C6" s="38">
        <v>45.12</v>
      </c>
      <c r="D6" s="38">
        <v>17.170000000000002</v>
      </c>
      <c r="E6" s="38">
        <v>2.92</v>
      </c>
      <c r="F6" s="38">
        <v>18.899999999999999</v>
      </c>
      <c r="G6" s="38">
        <v>24.4</v>
      </c>
      <c r="H6" s="38">
        <v>0.85099999999999998</v>
      </c>
      <c r="I6" s="38">
        <v>0.60899999999999999</v>
      </c>
      <c r="J6" s="38">
        <v>0.71599999999999997</v>
      </c>
      <c r="K6" s="38">
        <v>21.245999999999999</v>
      </c>
      <c r="L6" s="44">
        <v>70</v>
      </c>
      <c r="M6" s="39">
        <f t="shared" si="0"/>
        <v>279.41923111111117</v>
      </c>
      <c r="N6" s="41">
        <f t="shared" si="1"/>
        <v>209.41923111111117</v>
      </c>
      <c r="O6" s="42">
        <f t="shared" si="2"/>
        <v>3.4291670396448528</v>
      </c>
      <c r="P6">
        <f t="shared" si="4"/>
        <v>13.934828884886196</v>
      </c>
      <c r="Q6" s="22">
        <f t="shared" si="3"/>
        <v>3.1518518518518519</v>
      </c>
      <c r="S6" s="1"/>
      <c r="T6" s="1"/>
      <c r="U6" s="1"/>
    </row>
    <row r="7" spans="1:21" x14ac:dyDescent="0.2">
      <c r="A7" s="37">
        <v>5</v>
      </c>
      <c r="B7" s="38" t="s">
        <v>213</v>
      </c>
      <c r="C7" s="38">
        <v>44.38</v>
      </c>
      <c r="D7" s="38">
        <v>17.04</v>
      </c>
      <c r="E7" s="38">
        <v>3.16</v>
      </c>
      <c r="F7" s="38">
        <v>18.5</v>
      </c>
      <c r="G7" s="38">
        <v>24.4</v>
      </c>
      <c r="H7" s="38">
        <v>0.86599999999999999</v>
      </c>
      <c r="I7" s="38">
        <v>0.65600000000000003</v>
      </c>
      <c r="J7" s="38">
        <v>0.75700000000000001</v>
      </c>
      <c r="K7" s="38">
        <v>21.109000000000002</v>
      </c>
      <c r="L7" s="44">
        <v>85</v>
      </c>
      <c r="M7" s="39">
        <f t="shared" si="0"/>
        <v>287.32292333333351</v>
      </c>
      <c r="N7" s="41">
        <f t="shared" si="1"/>
        <v>202.32292333333351</v>
      </c>
      <c r="O7" s="42">
        <f t="shared" si="2"/>
        <v>3.3129674690246196</v>
      </c>
      <c r="P7">
        <f t="shared" si="4"/>
        <v>14.180448665465859</v>
      </c>
      <c r="Q7" s="22">
        <f t="shared" si="3"/>
        <v>3.2074074074074077</v>
      </c>
    </row>
    <row r="8" spans="1:21" x14ac:dyDescent="0.2">
      <c r="A8" s="37">
        <v>6</v>
      </c>
      <c r="B8" s="38" t="s">
        <v>217</v>
      </c>
      <c r="C8" s="38">
        <v>45.09</v>
      </c>
      <c r="D8" s="38">
        <v>17.28</v>
      </c>
      <c r="E8" s="38">
        <v>2.96</v>
      </c>
      <c r="F8" s="38">
        <v>25.7</v>
      </c>
      <c r="G8" s="38">
        <v>24.4</v>
      </c>
      <c r="H8" s="38">
        <v>1.1319999999999999</v>
      </c>
      <c r="I8" s="38">
        <v>0.85399999999999998</v>
      </c>
      <c r="J8" s="38">
        <v>0.754</v>
      </c>
      <c r="K8" s="38">
        <v>29.353999999999999</v>
      </c>
      <c r="L8" s="44">
        <v>100</v>
      </c>
      <c r="M8" s="39">
        <f t="shared" si="0"/>
        <v>375.29196000000007</v>
      </c>
      <c r="N8" s="41">
        <f t="shared" si="1"/>
        <v>275.29196000000007</v>
      </c>
      <c r="O8" s="42">
        <f t="shared" si="2"/>
        <v>4.5078100540363533</v>
      </c>
      <c r="P8">
        <f t="shared" si="4"/>
        <v>18.536106107745212</v>
      </c>
      <c r="Q8" s="22">
        <f t="shared" si="3"/>
        <v>4.1925925925925931</v>
      </c>
    </row>
    <row r="9" spans="1:21" x14ac:dyDescent="0.2">
      <c r="A9" s="37">
        <v>7</v>
      </c>
      <c r="B9" s="38" t="s">
        <v>200</v>
      </c>
      <c r="C9" s="38">
        <v>42.73</v>
      </c>
      <c r="D9" s="38">
        <v>16.77</v>
      </c>
      <c r="E9" s="38">
        <v>3.42</v>
      </c>
      <c r="F9" s="38">
        <v>21</v>
      </c>
      <c r="G9" s="38">
        <v>24.4</v>
      </c>
      <c r="H9" s="38">
        <v>1.0960000000000001</v>
      </c>
      <c r="I9" s="38">
        <v>0.84299999999999997</v>
      </c>
      <c r="J9" s="38">
        <v>0.76900000000000002</v>
      </c>
      <c r="K9" s="38">
        <v>25.039000000000001</v>
      </c>
      <c r="L9" s="44">
        <v>115</v>
      </c>
      <c r="M9" s="39">
        <f t="shared" si="0"/>
        <v>364.73601333333346</v>
      </c>
      <c r="N9" s="41">
        <f t="shared" si="1"/>
        <v>249.73601333333346</v>
      </c>
      <c r="O9" s="42">
        <f t="shared" si="2"/>
        <v>4.0893403198515381</v>
      </c>
      <c r="P9">
        <f t="shared" si="4"/>
        <v>17.946618634354021</v>
      </c>
      <c r="Q9" s="22">
        <f t="shared" si="3"/>
        <v>4.0592592592592593</v>
      </c>
    </row>
    <row r="10" spans="1:21" x14ac:dyDescent="0.2">
      <c r="S10" t="s">
        <v>210</v>
      </c>
      <c r="T10" t="s">
        <v>212</v>
      </c>
      <c r="U10" t="s">
        <v>214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3078-D761-5E47-94DE-FBE853FCEFDF}">
  <sheetPr>
    <tabColor rgb="FFFFFF00"/>
  </sheetPr>
  <dimension ref="A1:U10"/>
  <sheetViews>
    <sheetView workbookViewId="0">
      <selection activeCell="P14" sqref="P14"/>
    </sheetView>
  </sheetViews>
  <sheetFormatPr baseColWidth="10" defaultColWidth="8.83203125" defaultRowHeight="15" x14ac:dyDescent="0.2"/>
  <sheetData>
    <row r="1" spans="1:21" ht="46" x14ac:dyDescent="0.2">
      <c r="A1" s="32"/>
      <c r="B1" s="33" t="s">
        <v>182</v>
      </c>
      <c r="C1" s="34" t="s">
        <v>183</v>
      </c>
      <c r="D1" s="32" t="s">
        <v>184</v>
      </c>
      <c r="E1" s="32" t="s">
        <v>185</v>
      </c>
      <c r="F1" s="34" t="s">
        <v>186</v>
      </c>
      <c r="G1" s="34" t="s">
        <v>187</v>
      </c>
      <c r="H1" s="34" t="s">
        <v>188</v>
      </c>
      <c r="I1" s="34" t="s">
        <v>189</v>
      </c>
      <c r="J1" s="34" t="s">
        <v>190</v>
      </c>
      <c r="K1" s="34" t="s">
        <v>191</v>
      </c>
      <c r="L1" s="34" t="s">
        <v>192</v>
      </c>
      <c r="M1" s="34" t="s">
        <v>193</v>
      </c>
      <c r="N1" s="33" t="s">
        <v>194</v>
      </c>
      <c r="O1" s="33" t="s">
        <v>195</v>
      </c>
      <c r="P1" s="35" t="s">
        <v>196</v>
      </c>
      <c r="Q1" s="36" t="s">
        <v>197</v>
      </c>
      <c r="S1" t="s">
        <v>198</v>
      </c>
    </row>
    <row r="2" spans="1:21" x14ac:dyDescent="0.2">
      <c r="A2" s="37" t="s">
        <v>32</v>
      </c>
      <c r="B2" s="38" t="s">
        <v>218</v>
      </c>
      <c r="C2" s="38">
        <v>44.75</v>
      </c>
      <c r="D2" s="38">
        <v>18.8</v>
      </c>
      <c r="E2" s="38">
        <v>1.33</v>
      </c>
      <c r="F2" s="38">
        <v>2</v>
      </c>
      <c r="G2" s="38">
        <v>24.4</v>
      </c>
      <c r="H2" s="38">
        <v>2.7E-2</v>
      </c>
      <c r="I2" s="39">
        <v>1.4E-2</v>
      </c>
      <c r="J2" s="39">
        <v>0.54100000000000004</v>
      </c>
      <c r="K2" s="39">
        <v>1.161</v>
      </c>
      <c r="L2" s="40">
        <v>0</v>
      </c>
      <c r="M2" s="39">
        <f>H2*((((J2-0.7)/0.3)*21.13)+(((1-J2)/0.3)*19.62))/60*1000</f>
        <v>8.4688650000000028</v>
      </c>
      <c r="N2" s="41">
        <f>M2-L2</f>
        <v>8.4688650000000028</v>
      </c>
      <c r="O2" s="42">
        <f t="shared" ref="O2:O9" si="0">N2/S$2</f>
        <v>0.18196959604641175</v>
      </c>
      <c r="P2">
        <f>(H2*1000)/S$2</f>
        <v>0.58014611087236789</v>
      </c>
      <c r="Q2" s="22">
        <f>P2/P$2</f>
        <v>1</v>
      </c>
      <c r="S2">
        <v>46.54</v>
      </c>
    </row>
    <row r="3" spans="1:21" x14ac:dyDescent="0.2">
      <c r="A3" s="37">
        <v>1</v>
      </c>
      <c r="B3" s="38" t="s">
        <v>219</v>
      </c>
      <c r="C3" s="38">
        <v>45.6</v>
      </c>
      <c r="D3" s="38">
        <v>17.510000000000002</v>
      </c>
      <c r="E3" s="38">
        <v>2.4500000000000002</v>
      </c>
      <c r="F3" s="38">
        <v>7.1</v>
      </c>
      <c r="G3" s="38">
        <v>24.5</v>
      </c>
      <c r="H3" s="38">
        <v>0.26600000000000001</v>
      </c>
      <c r="I3" s="39">
        <v>0.17299999999999999</v>
      </c>
      <c r="J3" s="39">
        <v>0.64800000000000002</v>
      </c>
      <c r="K3" s="39">
        <v>7.21</v>
      </c>
      <c r="L3" s="40">
        <v>25</v>
      </c>
      <c r="M3" s="39">
        <f t="shared" ref="M3:M9" si="1">H3*((((J3-0.7)/0.3)*21.13)+(((1-J3)/0.3)*19.62))/60*1000</f>
        <v>85.821648888888916</v>
      </c>
      <c r="N3" s="41">
        <f>M3-L3</f>
        <v>60.821648888888916</v>
      </c>
      <c r="O3" s="42">
        <f t="shared" si="0"/>
        <v>1.3068682614716141</v>
      </c>
      <c r="P3">
        <f>(H3*1000)/S$2</f>
        <v>5.7155135367425869</v>
      </c>
      <c r="Q3" s="22">
        <f>P3/P$2</f>
        <v>9.8518518518518512</v>
      </c>
    </row>
    <row r="4" spans="1:21" x14ac:dyDescent="0.2">
      <c r="A4" s="37">
        <v>2</v>
      </c>
      <c r="B4" s="38" t="s">
        <v>220</v>
      </c>
      <c r="C4" s="38">
        <v>43.92</v>
      </c>
      <c r="D4" s="38">
        <v>16.739999999999998</v>
      </c>
      <c r="E4" s="38">
        <v>3.21</v>
      </c>
      <c r="F4" s="38">
        <v>10.5</v>
      </c>
      <c r="G4" s="38">
        <v>24.5</v>
      </c>
      <c r="H4" s="38">
        <v>0.56100000000000005</v>
      </c>
      <c r="I4" s="39">
        <v>0.36799999999999999</v>
      </c>
      <c r="J4" s="39">
        <v>0.65600000000000003</v>
      </c>
      <c r="K4" s="39">
        <v>11.664999999999999</v>
      </c>
      <c r="L4" s="40">
        <v>40</v>
      </c>
      <c r="M4" s="39">
        <f t="shared" si="1"/>
        <v>181.37628666666674</v>
      </c>
      <c r="N4" s="41">
        <f t="shared" ref="N4:N9" si="2">M4-L4</f>
        <v>141.37628666666674</v>
      </c>
      <c r="O4" s="42">
        <f t="shared" si="0"/>
        <v>3.037737143675693</v>
      </c>
      <c r="P4">
        <f t="shared" ref="P4:P9" si="3">(H4*1000)/S$2</f>
        <v>12.054146970348087</v>
      </c>
      <c r="Q4" s="22">
        <f t="shared" ref="Q4:Q9" si="4">P4/P$2</f>
        <v>20.777777777777775</v>
      </c>
    </row>
    <row r="5" spans="1:21" x14ac:dyDescent="0.2">
      <c r="A5" s="37">
        <v>3</v>
      </c>
      <c r="B5" s="38" t="s">
        <v>221</v>
      </c>
      <c r="C5" s="38">
        <v>45.12</v>
      </c>
      <c r="D5" s="38">
        <v>16.93</v>
      </c>
      <c r="E5" s="38">
        <v>3.26</v>
      </c>
      <c r="F5" s="38">
        <v>12.4</v>
      </c>
      <c r="G5" s="38">
        <v>24.5</v>
      </c>
      <c r="H5" s="38">
        <v>0.57499999999999996</v>
      </c>
      <c r="I5" s="39">
        <v>0.438</v>
      </c>
      <c r="J5" s="39">
        <v>0.76</v>
      </c>
      <c r="K5" s="39">
        <v>13.648999999999999</v>
      </c>
      <c r="L5" s="40">
        <v>55</v>
      </c>
      <c r="M5" s="39">
        <f t="shared" si="1"/>
        <v>190.91916666666668</v>
      </c>
      <c r="N5" s="41">
        <f t="shared" si="2"/>
        <v>135.91916666666668</v>
      </c>
      <c r="O5" s="42">
        <f t="shared" si="0"/>
        <v>2.920480590173328</v>
      </c>
      <c r="P5">
        <f t="shared" si="3"/>
        <v>12.354963472281907</v>
      </c>
      <c r="Q5" s="22">
        <f t="shared" si="4"/>
        <v>21.296296296296294</v>
      </c>
      <c r="S5" s="1" t="s">
        <v>203</v>
      </c>
      <c r="T5" s="1" t="s">
        <v>204</v>
      </c>
      <c r="U5" s="1" t="s">
        <v>205</v>
      </c>
    </row>
    <row r="6" spans="1:21" x14ac:dyDescent="0.2">
      <c r="A6" s="37">
        <v>4</v>
      </c>
      <c r="B6" s="38" t="s">
        <v>207</v>
      </c>
      <c r="C6" s="38">
        <v>45.09</v>
      </c>
      <c r="D6" s="38">
        <v>17.46</v>
      </c>
      <c r="E6" s="38">
        <v>3.13</v>
      </c>
      <c r="F6" s="38">
        <v>16.899999999999999</v>
      </c>
      <c r="G6" s="38">
        <v>24.5</v>
      </c>
      <c r="H6" s="38">
        <v>0.68300000000000005</v>
      </c>
      <c r="I6" s="38">
        <v>0.58699999999999997</v>
      </c>
      <c r="J6" s="38">
        <v>0.85899999999999999</v>
      </c>
      <c r="K6" s="38">
        <v>19.068000000000001</v>
      </c>
      <c r="L6" s="44">
        <v>70</v>
      </c>
      <c r="M6" s="39">
        <f t="shared" si="1"/>
        <v>232.45108166666677</v>
      </c>
      <c r="N6" s="41">
        <f t="shared" si="2"/>
        <v>162.45108166666677</v>
      </c>
      <c r="O6" s="42">
        <f t="shared" si="0"/>
        <v>3.4905690087380052</v>
      </c>
      <c r="P6">
        <f t="shared" si="3"/>
        <v>14.67554791577138</v>
      </c>
      <c r="Q6" s="22">
        <f t="shared" si="4"/>
        <v>25.296296296296298</v>
      </c>
      <c r="S6" s="1"/>
      <c r="T6" s="1"/>
      <c r="U6" s="1"/>
    </row>
    <row r="7" spans="1:21" x14ac:dyDescent="0.2">
      <c r="A7" s="37">
        <v>5</v>
      </c>
      <c r="B7" s="38" t="s">
        <v>215</v>
      </c>
      <c r="C7" s="38">
        <v>45.69</v>
      </c>
      <c r="D7" s="38">
        <v>17.71</v>
      </c>
      <c r="E7" s="38">
        <v>2.91</v>
      </c>
      <c r="F7" s="38">
        <v>21</v>
      </c>
      <c r="G7" s="38">
        <v>24.5</v>
      </c>
      <c r="H7" s="38">
        <v>0.78700000000000003</v>
      </c>
      <c r="I7" s="38">
        <v>0.67700000000000005</v>
      </c>
      <c r="J7" s="38">
        <v>0.85899999999999999</v>
      </c>
      <c r="K7" s="38">
        <v>23.687000000000001</v>
      </c>
      <c r="L7" s="44">
        <v>85</v>
      </c>
      <c r="M7" s="39">
        <f t="shared" si="1"/>
        <v>267.8462683333334</v>
      </c>
      <c r="N7" s="41">
        <f t="shared" si="2"/>
        <v>182.8462683333334</v>
      </c>
      <c r="O7" s="42">
        <f t="shared" si="0"/>
        <v>3.9287982022632875</v>
      </c>
      <c r="P7">
        <f t="shared" si="3"/>
        <v>16.910184787279761</v>
      </c>
      <c r="Q7" s="22">
        <f t="shared" si="4"/>
        <v>29.148148148148149</v>
      </c>
    </row>
    <row r="8" spans="1:21" x14ac:dyDescent="0.2">
      <c r="A8" s="37">
        <v>6</v>
      </c>
      <c r="B8" s="38" t="s">
        <v>208</v>
      </c>
      <c r="C8" s="38">
        <v>43.46</v>
      </c>
      <c r="D8" s="38">
        <v>17.5</v>
      </c>
      <c r="E8" s="38">
        <v>3.11</v>
      </c>
      <c r="F8" s="38">
        <v>22.4</v>
      </c>
      <c r="G8" s="38">
        <v>24.5</v>
      </c>
      <c r="H8" s="38">
        <v>0.94199999999999995</v>
      </c>
      <c r="I8" s="38">
        <v>0.81399999999999995</v>
      </c>
      <c r="J8" s="38">
        <v>0.86399999999999999</v>
      </c>
      <c r="K8" s="38">
        <v>26.626000000000001</v>
      </c>
      <c r="L8" s="44">
        <v>100</v>
      </c>
      <c r="M8" s="39">
        <f t="shared" si="1"/>
        <v>320.99382666666668</v>
      </c>
      <c r="N8" s="41">
        <f t="shared" si="2"/>
        <v>220.99382666666668</v>
      </c>
      <c r="O8" s="42">
        <f t="shared" si="0"/>
        <v>4.74847070620255</v>
      </c>
      <c r="P8">
        <f t="shared" si="3"/>
        <v>20.240653201547058</v>
      </c>
      <c r="Q8" s="22">
        <f t="shared" si="4"/>
        <v>34.888888888888893</v>
      </c>
    </row>
    <row r="9" spans="1:21" x14ac:dyDescent="0.2">
      <c r="A9" s="37">
        <v>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44">
        <v>115</v>
      </c>
      <c r="M9" s="39">
        <f t="shared" si="1"/>
        <v>0</v>
      </c>
      <c r="N9" s="41">
        <f t="shared" si="2"/>
        <v>-115</v>
      </c>
      <c r="O9" s="42">
        <f t="shared" si="0"/>
        <v>-2.4709926944563816</v>
      </c>
      <c r="P9">
        <f t="shared" si="3"/>
        <v>0</v>
      </c>
      <c r="Q9" s="22">
        <f t="shared" si="4"/>
        <v>0</v>
      </c>
    </row>
    <row r="10" spans="1:21" x14ac:dyDescent="0.2">
      <c r="S10" t="s">
        <v>210</v>
      </c>
      <c r="T10" t="s">
        <v>212</v>
      </c>
      <c r="U10" t="s">
        <v>214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Participant characteristics</vt:lpstr>
      <vt:lpstr>P1 (2)</vt:lpstr>
      <vt:lpstr>P2 (2)</vt:lpstr>
      <vt:lpstr>P3 (2)</vt:lpstr>
      <vt:lpstr>P4 (2)</vt:lpstr>
      <vt:lpstr>P5 (2)</vt:lpstr>
      <vt:lpstr>P6 (2)</vt:lpstr>
      <vt:lpstr>P7 (2)</vt:lpstr>
      <vt:lpstr>P8 (2)</vt:lpstr>
      <vt:lpstr>P9 (2)</vt:lpstr>
      <vt:lpstr>P10 (2)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HR</vt:lpstr>
      <vt:lpstr>Tre</vt:lpstr>
      <vt:lpstr>Tre (2)</vt:lpstr>
      <vt:lpstr>change Tre</vt:lpstr>
      <vt:lpstr>Tskin</vt:lpstr>
      <vt:lpstr>TC</vt:lpstr>
      <vt:lpstr>TC (2)</vt:lpstr>
      <vt:lpstr>TS</vt:lpstr>
      <vt:lpstr>TS (2)</vt:lpstr>
      <vt:lpstr>ThS</vt:lpstr>
      <vt:lpstr>RPE</vt:lpstr>
      <vt:lpstr>RPE (2)</vt:lpstr>
      <vt:lpstr>urine</vt:lpstr>
      <vt:lpstr>HIS-Q</vt:lpstr>
      <vt:lpstr>environmental conditions</vt:lpstr>
      <vt:lpstr>6MWT</vt:lpstr>
      <vt:lpstr>WBSR </vt:lpstr>
    </vt:vector>
  </TitlesOfParts>
  <Company>University of Brighton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Waldock</dc:creator>
  <cp:lastModifiedBy>Microsoft Office User</cp:lastModifiedBy>
  <cp:revision/>
  <dcterms:created xsi:type="dcterms:W3CDTF">2018-01-05T13:23:16Z</dcterms:created>
  <dcterms:modified xsi:type="dcterms:W3CDTF">2021-02-19T06:28:04Z</dcterms:modified>
</cp:coreProperties>
</file>