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2.xml" ContentType="application/vnd.openxmlformats-officedocument.themeOverrid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3.xml" ContentType="application/vnd.openxmlformats-officedocument.themeOverrid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b1082\Documents\University Brighton\LOOPER\codes\Parametric Analysis\Parmetric Analysis r134a\"/>
    </mc:Choice>
  </mc:AlternateContent>
  <bookViews>
    <workbookView xWindow="0" yWindow="0" windowWidth="21600" windowHeight="10320" activeTab="2"/>
  </bookViews>
  <sheets>
    <sheet name="General" sheetId="1" r:id="rId1"/>
    <sheet name="Data List" sheetId="2" r:id="rId2"/>
    <sheet name="Sheet2" sheetId="4" r:id="rId3"/>
    <sheet name="Sheet1" sheetId="3" r:id="rId4"/>
    <sheet name="Sheet3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4" i="4" l="1"/>
  <c r="I74" i="4" l="1"/>
  <c r="K23" i="4" l="1"/>
  <c r="K4" i="4"/>
  <c r="G19" i="4" l="1"/>
  <c r="M112" i="4"/>
  <c r="G35" i="4" l="1"/>
  <c r="E34" i="4" l="1"/>
  <c r="G29" i="4"/>
  <c r="O37" i="4"/>
  <c r="K83" i="4" l="1"/>
  <c r="K84" i="4"/>
  <c r="K85" i="4"/>
  <c r="K86" i="4"/>
  <c r="K87" i="4"/>
  <c r="K82" i="4"/>
  <c r="K79" i="4"/>
  <c r="M79" i="4" l="1"/>
  <c r="I28" i="4" l="1"/>
  <c r="M18" i="4"/>
  <c r="M19" i="4"/>
  <c r="M20" i="4"/>
  <c r="M21" i="4"/>
  <c r="M22" i="4"/>
  <c r="M23" i="4"/>
  <c r="M26" i="4"/>
  <c r="M27" i="4"/>
  <c r="M28" i="4"/>
  <c r="M29" i="4"/>
  <c r="M30" i="4"/>
  <c r="M31" i="4"/>
  <c r="M34" i="4"/>
  <c r="M35" i="4"/>
  <c r="M36" i="4"/>
  <c r="M37" i="4"/>
  <c r="M38" i="4"/>
  <c r="M39" i="4"/>
  <c r="M42" i="4"/>
  <c r="M43" i="4"/>
  <c r="M44" i="4"/>
  <c r="M45" i="4"/>
  <c r="M46" i="4"/>
  <c r="M47" i="4"/>
  <c r="M50" i="4"/>
  <c r="M51" i="4"/>
  <c r="M52" i="4"/>
  <c r="M53" i="4"/>
  <c r="M54" i="4"/>
  <c r="M55" i="4"/>
  <c r="M59" i="4"/>
  <c r="M63" i="4"/>
  <c r="M69" i="4"/>
  <c r="M74" i="4"/>
  <c r="M75" i="4"/>
  <c r="M78" i="4"/>
  <c r="M82" i="4"/>
  <c r="M83" i="4"/>
  <c r="M84" i="4"/>
  <c r="M85" i="4"/>
  <c r="M86" i="4"/>
  <c r="M87" i="4"/>
  <c r="M90" i="4"/>
  <c r="M91" i="4"/>
  <c r="M92" i="4"/>
  <c r="M93" i="4"/>
  <c r="M94" i="4"/>
  <c r="M95" i="4"/>
  <c r="M99" i="4"/>
  <c r="M100" i="4"/>
  <c r="M101" i="4"/>
  <c r="M102" i="4"/>
  <c r="M103" i="4"/>
  <c r="M104" i="4"/>
  <c r="M107" i="4"/>
  <c r="M108" i="4"/>
  <c r="M109" i="4"/>
  <c r="M110" i="4"/>
  <c r="M111" i="4"/>
  <c r="E23" i="4"/>
  <c r="M14" i="4"/>
  <c r="M15" i="4"/>
  <c r="M13" i="4"/>
  <c r="M12" i="4"/>
  <c r="M77" i="4"/>
  <c r="M76" i="4"/>
  <c r="M67" i="4"/>
  <c r="M68" i="4"/>
  <c r="M70" i="4"/>
  <c r="M71" i="4"/>
  <c r="M66" i="4"/>
  <c r="M62" i="4"/>
  <c r="M60" i="4"/>
  <c r="M61" i="4"/>
  <c r="M58" i="4"/>
  <c r="M8" i="4" l="1"/>
  <c r="M7" i="4"/>
  <c r="O104" i="4"/>
  <c r="O99" i="4"/>
  <c r="O103" i="4"/>
  <c r="O102" i="4"/>
  <c r="O101" i="4"/>
  <c r="O100" i="4"/>
  <c r="K103" i="4"/>
  <c r="K102" i="4"/>
  <c r="K101" i="4"/>
  <c r="K100" i="4"/>
  <c r="K99" i="4"/>
  <c r="I104" i="4"/>
  <c r="I103" i="4"/>
  <c r="I102" i="4"/>
  <c r="I101" i="4"/>
  <c r="I100" i="4"/>
  <c r="I99" i="4"/>
  <c r="E104" i="4"/>
  <c r="E103" i="4"/>
  <c r="E102" i="4"/>
  <c r="E101" i="4"/>
  <c r="E100" i="4"/>
  <c r="E99" i="4"/>
  <c r="O112" i="4"/>
  <c r="O111" i="4"/>
  <c r="O110" i="4"/>
  <c r="O109" i="4"/>
  <c r="O108" i="4"/>
  <c r="O107" i="4"/>
  <c r="K112" i="4"/>
  <c r="K111" i="4"/>
  <c r="K110" i="4"/>
  <c r="K109" i="4"/>
  <c r="K108" i="4"/>
  <c r="K107" i="4"/>
  <c r="I112" i="4"/>
  <c r="I111" i="4"/>
  <c r="I110" i="4"/>
  <c r="I109" i="4"/>
  <c r="I108" i="4"/>
  <c r="I107" i="4"/>
  <c r="E112" i="4"/>
  <c r="E111" i="4"/>
  <c r="E110" i="4"/>
  <c r="E109" i="4"/>
  <c r="E108" i="4"/>
  <c r="E107" i="4"/>
  <c r="C112" i="4"/>
  <c r="C111" i="4"/>
  <c r="C110" i="4"/>
  <c r="C109" i="4"/>
  <c r="C108" i="4"/>
  <c r="C107" i="4"/>
  <c r="C104" i="4"/>
  <c r="C103" i="4"/>
  <c r="C102" i="4"/>
  <c r="C101" i="4"/>
  <c r="C100" i="4"/>
  <c r="C99" i="4"/>
  <c r="I90" i="4" l="1"/>
  <c r="C74" i="4" l="1"/>
  <c r="G104" i="4" l="1"/>
  <c r="G100" i="4"/>
  <c r="G112" i="4"/>
  <c r="G108" i="4"/>
  <c r="G103" i="4"/>
  <c r="G99" i="4"/>
  <c r="G111" i="4"/>
  <c r="G107" i="4"/>
  <c r="G102" i="4"/>
  <c r="G110" i="4"/>
  <c r="G101" i="4"/>
  <c r="G109" i="4"/>
  <c r="G11" i="4"/>
  <c r="G58" i="4"/>
  <c r="E95" i="4"/>
  <c r="O95" i="4"/>
  <c r="O94" i="4"/>
  <c r="O93" i="4"/>
  <c r="O92" i="4"/>
  <c r="O91" i="4"/>
  <c r="O90" i="4"/>
  <c r="O87" i="4"/>
  <c r="E94" i="4"/>
  <c r="E93" i="4"/>
  <c r="E92" i="4"/>
  <c r="E91" i="4"/>
  <c r="E90" i="4"/>
  <c r="E87" i="4"/>
  <c r="C95" i="4"/>
  <c r="C94" i="4"/>
  <c r="C93" i="4"/>
  <c r="C92" i="4"/>
  <c r="C91" i="4"/>
  <c r="C90" i="4"/>
  <c r="O86" i="4"/>
  <c r="O85" i="4"/>
  <c r="O84" i="4"/>
  <c r="O83" i="4"/>
  <c r="O82" i="4"/>
  <c r="O79" i="4"/>
  <c r="E86" i="4"/>
  <c r="E85" i="4"/>
  <c r="E84" i="4"/>
  <c r="E83" i="4"/>
  <c r="E82" i="4"/>
  <c r="E79" i="4"/>
  <c r="C82" i="4"/>
  <c r="C87" i="4"/>
  <c r="C86" i="4"/>
  <c r="C85" i="4"/>
  <c r="C84" i="4"/>
  <c r="C83" i="4"/>
  <c r="O78" i="4"/>
  <c r="O77" i="4"/>
  <c r="O76" i="4"/>
  <c r="O75" i="4"/>
  <c r="O74" i="4"/>
  <c r="O71" i="4"/>
  <c r="I75" i="4"/>
  <c r="I77" i="4"/>
  <c r="I76" i="4"/>
  <c r="G75" i="4"/>
  <c r="G74" i="4"/>
  <c r="G76" i="4"/>
  <c r="E78" i="4"/>
  <c r="E77" i="4"/>
  <c r="E76" i="4"/>
  <c r="E75" i="4"/>
  <c r="E74" i="4"/>
  <c r="E71" i="4"/>
  <c r="G78" i="4"/>
  <c r="G77" i="4"/>
  <c r="C79" i="4"/>
  <c r="C78" i="4"/>
  <c r="C77" i="4"/>
  <c r="C76" i="4"/>
  <c r="C75" i="4"/>
  <c r="O70" i="4"/>
  <c r="O69" i="4"/>
  <c r="O68" i="4"/>
  <c r="O67" i="4"/>
  <c r="O66" i="4"/>
  <c r="O63" i="4"/>
  <c r="E70" i="4"/>
  <c r="E69" i="4"/>
  <c r="E68" i="4"/>
  <c r="E67" i="4"/>
  <c r="E66" i="4"/>
  <c r="K68" i="4"/>
  <c r="O62" i="4"/>
  <c r="O61" i="4"/>
  <c r="O60" i="4"/>
  <c r="O59" i="4"/>
  <c r="O58" i="4"/>
  <c r="O55" i="4"/>
  <c r="E63" i="4"/>
  <c r="E62" i="4"/>
  <c r="E61" i="4"/>
  <c r="E60" i="4"/>
  <c r="E59" i="4"/>
  <c r="E58" i="4"/>
  <c r="E55" i="4"/>
  <c r="B63" i="4"/>
  <c r="B62" i="4"/>
  <c r="B61" i="4"/>
  <c r="B60" i="4"/>
  <c r="B58" i="4"/>
  <c r="B59" i="4"/>
  <c r="O54" i="4" l="1"/>
  <c r="O53" i="4"/>
  <c r="O52" i="4"/>
  <c r="O51" i="4"/>
  <c r="O50" i="4"/>
  <c r="O47" i="4"/>
  <c r="E54" i="4"/>
  <c r="E53" i="4"/>
  <c r="E52" i="4"/>
  <c r="E51" i="4"/>
  <c r="E50" i="4"/>
  <c r="E47" i="4"/>
  <c r="C55" i="4"/>
  <c r="C54" i="4"/>
  <c r="C53" i="4"/>
  <c r="C52" i="4"/>
  <c r="C51" i="4"/>
  <c r="C50" i="4"/>
  <c r="O46" i="4"/>
  <c r="O45" i="4"/>
  <c r="O44" i="4"/>
  <c r="O43" i="4"/>
  <c r="O42" i="4"/>
  <c r="O39" i="4"/>
  <c r="K47" i="4"/>
  <c r="K46" i="4"/>
  <c r="K45" i="4"/>
  <c r="K44" i="4"/>
  <c r="K43" i="4"/>
  <c r="I47" i="4"/>
  <c r="I46" i="4"/>
  <c r="I45" i="4"/>
  <c r="G47" i="4"/>
  <c r="G46" i="4"/>
  <c r="G45" i="4"/>
  <c r="E44" i="4"/>
  <c r="E45" i="4"/>
  <c r="E46" i="4"/>
  <c r="E43" i="4"/>
  <c r="E42" i="4"/>
  <c r="E39" i="4"/>
  <c r="O38" i="4"/>
  <c r="O36" i="4"/>
  <c r="O35" i="4"/>
  <c r="O34" i="4"/>
  <c r="O31" i="4"/>
  <c r="K37" i="4"/>
  <c r="K39" i="4"/>
  <c r="K38" i="4"/>
  <c r="K36" i="4"/>
  <c r="K35" i="4"/>
  <c r="K34" i="4"/>
  <c r="I39" i="4"/>
  <c r="I38" i="4"/>
  <c r="I37" i="4"/>
  <c r="I34" i="4"/>
  <c r="G34" i="4"/>
  <c r="G39" i="4"/>
  <c r="G37" i="4"/>
  <c r="E38" i="4"/>
  <c r="E37" i="4"/>
  <c r="E36" i="4"/>
  <c r="E35" i="4"/>
  <c r="E31" i="4"/>
  <c r="C47" i="4"/>
  <c r="C46" i="4"/>
  <c r="C45" i="4"/>
  <c r="C44" i="4"/>
  <c r="C43" i="4"/>
  <c r="C42" i="4"/>
  <c r="O30" i="4"/>
  <c r="O29" i="4"/>
  <c r="O28" i="4"/>
  <c r="O26" i="4"/>
  <c r="O27" i="4"/>
  <c r="O23" i="4"/>
  <c r="K30" i="4"/>
  <c r="I30" i="4"/>
  <c r="I26" i="4"/>
  <c r="I27" i="4"/>
  <c r="G30" i="4"/>
  <c r="G27" i="4"/>
  <c r="G26" i="4"/>
  <c r="G28" i="4"/>
  <c r="E30" i="4"/>
  <c r="E29" i="4"/>
  <c r="E28" i="4"/>
  <c r="E27" i="4"/>
  <c r="E26" i="4"/>
  <c r="C39" i="4"/>
  <c r="C38" i="4"/>
  <c r="C37" i="4"/>
  <c r="C36" i="4"/>
  <c r="C35" i="4"/>
  <c r="C34" i="4"/>
  <c r="K26" i="4"/>
  <c r="O22" i="4"/>
  <c r="O21" i="4"/>
  <c r="O20" i="4"/>
  <c r="O19" i="4"/>
  <c r="O18" i="4"/>
  <c r="O15" i="4"/>
  <c r="E22" i="4"/>
  <c r="E21" i="4"/>
  <c r="E20" i="4"/>
  <c r="E19" i="4"/>
  <c r="E18" i="4"/>
  <c r="E11" i="4"/>
  <c r="C31" i="4"/>
  <c r="C30" i="4"/>
  <c r="C29" i="4"/>
  <c r="C28" i="4"/>
  <c r="C27" i="4"/>
  <c r="C26" i="4"/>
  <c r="C23" i="4"/>
  <c r="C22" i="4"/>
  <c r="C21" i="4"/>
  <c r="C20" i="4"/>
  <c r="C19" i="4"/>
  <c r="C18" i="4"/>
  <c r="O14" i="4"/>
  <c r="O13" i="4"/>
  <c r="O12" i="4"/>
  <c r="O11" i="4"/>
  <c r="O8" i="4"/>
  <c r="M11" i="4"/>
  <c r="E15" i="4"/>
  <c r="E14" i="4"/>
  <c r="E13" i="4"/>
  <c r="E12" i="4"/>
  <c r="E3" i="4"/>
  <c r="C15" i="4"/>
  <c r="C14" i="4"/>
  <c r="C13" i="4"/>
  <c r="C12" i="4"/>
  <c r="C11" i="4"/>
  <c r="O7" i="4"/>
  <c r="O6" i="4"/>
  <c r="O4" i="4"/>
  <c r="O5" i="4"/>
  <c r="O3" i="4"/>
  <c r="I5" i="4"/>
  <c r="I4" i="4"/>
  <c r="I3" i="4"/>
  <c r="G4" i="4"/>
  <c r="G5" i="4"/>
  <c r="G3" i="4"/>
  <c r="E8" i="4"/>
  <c r="E7" i="4"/>
  <c r="E6" i="4"/>
  <c r="E5" i="4"/>
  <c r="E4" i="4"/>
  <c r="K5" i="4"/>
  <c r="C8" i="4"/>
  <c r="C7" i="4"/>
  <c r="C6" i="4"/>
  <c r="C5" i="4"/>
  <c r="C4" i="4"/>
  <c r="C3" i="4"/>
  <c r="G63" i="4" l="1"/>
  <c r="G62" i="4"/>
  <c r="G61" i="4"/>
  <c r="G60" i="4"/>
  <c r="G59" i="4"/>
  <c r="G95" i="4"/>
  <c r="G94" i="4"/>
  <c r="G93" i="4"/>
  <c r="G92" i="4"/>
  <c r="G91" i="4"/>
  <c r="G90" i="4"/>
  <c r="G87" i="4"/>
  <c r="G86" i="4"/>
  <c r="G85" i="4"/>
  <c r="G84" i="4"/>
  <c r="G83" i="4"/>
  <c r="G82" i="4"/>
  <c r="G79" i="4"/>
  <c r="G71" i="4"/>
  <c r="G70" i="4"/>
  <c r="G69" i="4"/>
  <c r="G68" i="4"/>
  <c r="G67" i="4"/>
  <c r="G66" i="4"/>
  <c r="G55" i="4"/>
  <c r="G54" i="4"/>
  <c r="G53" i="4"/>
  <c r="G51" i="4"/>
  <c r="G50" i="4"/>
  <c r="G44" i="4"/>
  <c r="G43" i="4"/>
  <c r="G42" i="4"/>
  <c r="G38" i="4"/>
  <c r="G36" i="4"/>
  <c r="G23" i="4"/>
  <c r="G31" i="4"/>
  <c r="G22" i="4"/>
  <c r="G21" i="4"/>
  <c r="G20" i="4"/>
  <c r="G18" i="4"/>
  <c r="G15" i="4"/>
  <c r="G14" i="4"/>
  <c r="G13" i="4"/>
  <c r="G12" i="4"/>
  <c r="G8" i="4"/>
  <c r="G6" i="4"/>
  <c r="I95" i="4"/>
  <c r="I94" i="4"/>
  <c r="I93" i="4"/>
  <c r="I92" i="4"/>
  <c r="I91" i="4"/>
  <c r="I87" i="4"/>
  <c r="I86" i="4"/>
  <c r="I85" i="4"/>
  <c r="I84" i="4"/>
  <c r="I83" i="4"/>
  <c r="I82" i="4"/>
  <c r="I79" i="4"/>
  <c r="I78" i="4"/>
  <c r="I71" i="4"/>
  <c r="I70" i="4"/>
  <c r="I69" i="4"/>
  <c r="I68" i="4"/>
  <c r="I67" i="4"/>
  <c r="I66" i="4"/>
  <c r="I63" i="4"/>
  <c r="I62" i="4"/>
  <c r="I61" i="4"/>
  <c r="I58" i="4"/>
  <c r="I60" i="4"/>
  <c r="I59" i="4"/>
  <c r="I55" i="4"/>
  <c r="I54" i="4"/>
  <c r="I53" i="4"/>
  <c r="I52" i="4"/>
  <c r="I51" i="4"/>
  <c r="I50" i="4"/>
  <c r="I44" i="4"/>
  <c r="I43" i="4"/>
  <c r="I42" i="4"/>
  <c r="I36" i="4"/>
  <c r="I35" i="4"/>
  <c r="I31" i="4"/>
  <c r="I29" i="4"/>
  <c r="I23" i="4"/>
  <c r="I22" i="4"/>
  <c r="I21" i="4"/>
  <c r="I20" i="4"/>
  <c r="I19" i="4"/>
  <c r="I18" i="4"/>
  <c r="I15" i="4"/>
  <c r="I14" i="4"/>
  <c r="I13" i="4"/>
  <c r="I12" i="4"/>
  <c r="I11" i="4"/>
  <c r="I8" i="4"/>
  <c r="K95" i="4"/>
  <c r="K94" i="4"/>
  <c r="K93" i="4"/>
  <c r="K92" i="4"/>
  <c r="K91" i="4"/>
  <c r="K90" i="4"/>
  <c r="K78" i="4"/>
  <c r="K77" i="4"/>
  <c r="K76" i="4"/>
  <c r="K75" i="4"/>
  <c r="K74" i="4"/>
  <c r="K71" i="4"/>
  <c r="K70" i="4"/>
  <c r="K69" i="4"/>
  <c r="K67" i="4"/>
  <c r="K66" i="4"/>
  <c r="K63" i="4"/>
  <c r="K62" i="4"/>
  <c r="K61" i="4"/>
  <c r="K60" i="4"/>
  <c r="K59" i="4"/>
  <c r="K58" i="4"/>
  <c r="K55" i="4"/>
  <c r="K54" i="4"/>
  <c r="K53" i="4"/>
  <c r="K52" i="4"/>
  <c r="K51" i="4"/>
  <c r="K50" i="4"/>
  <c r="K42" i="4"/>
  <c r="K31" i="4"/>
  <c r="K29" i="4"/>
  <c r="K28" i="4"/>
  <c r="K27" i="4"/>
  <c r="K22" i="4"/>
  <c r="K21" i="4"/>
  <c r="K20" i="4"/>
  <c r="K19" i="4"/>
  <c r="K18" i="4"/>
  <c r="K15" i="4"/>
  <c r="K14" i="4"/>
  <c r="K13" i="4"/>
  <c r="K12" i="4"/>
  <c r="K11" i="4"/>
  <c r="K8" i="4"/>
  <c r="M5" i="4"/>
  <c r="M3" i="4"/>
  <c r="M4" i="4"/>
  <c r="K3" i="4"/>
  <c r="G52" i="4"/>
  <c r="K7" i="4"/>
  <c r="I7" i="4"/>
  <c r="G7" i="4"/>
  <c r="M6" i="4"/>
  <c r="K6" i="4"/>
  <c r="I6" i="4"/>
  <c r="M105" i="2" l="1"/>
  <c r="M104" i="2"/>
  <c r="M103" i="2"/>
  <c r="M102" i="2"/>
  <c r="M101" i="2"/>
  <c r="M100" i="2"/>
  <c r="K105" i="2"/>
  <c r="K104" i="2"/>
  <c r="K103" i="2"/>
  <c r="K102" i="2"/>
  <c r="K101" i="2"/>
  <c r="K100" i="2"/>
  <c r="M97" i="2"/>
  <c r="M96" i="2"/>
  <c r="M95" i="2"/>
  <c r="M94" i="2"/>
  <c r="M93" i="2"/>
  <c r="M92" i="2"/>
  <c r="K97" i="2"/>
  <c r="K96" i="2"/>
  <c r="K95" i="2"/>
  <c r="K94" i="2"/>
  <c r="K93" i="2"/>
  <c r="K92" i="2"/>
  <c r="M81" i="2"/>
  <c r="M80" i="2"/>
  <c r="M79" i="2"/>
  <c r="M78" i="2"/>
  <c r="M77" i="2"/>
  <c r="M76" i="2"/>
  <c r="K81" i="2"/>
  <c r="K80" i="2"/>
  <c r="K79" i="2"/>
  <c r="K78" i="2"/>
  <c r="K77" i="2"/>
  <c r="K76" i="2"/>
  <c r="M73" i="2"/>
  <c r="M72" i="2"/>
  <c r="M71" i="2"/>
  <c r="M70" i="2"/>
  <c r="M69" i="2"/>
  <c r="M68" i="2"/>
  <c r="K73" i="2"/>
  <c r="K72" i="2"/>
  <c r="K71" i="2"/>
  <c r="K70" i="2"/>
  <c r="K69" i="2"/>
  <c r="K68" i="2"/>
  <c r="M65" i="2"/>
  <c r="M64" i="2"/>
  <c r="M63" i="2"/>
  <c r="M62" i="2"/>
  <c r="M61" i="2"/>
  <c r="M60" i="2"/>
  <c r="K65" i="2"/>
  <c r="K64" i="2"/>
  <c r="K63" i="2"/>
  <c r="K62" i="2"/>
  <c r="K61" i="2"/>
  <c r="K60" i="2"/>
  <c r="M57" i="2"/>
  <c r="M56" i="2"/>
  <c r="M55" i="2"/>
  <c r="M54" i="2"/>
  <c r="M53" i="2"/>
  <c r="M52" i="2"/>
  <c r="K57" i="2"/>
  <c r="K56" i="2"/>
  <c r="K55" i="2"/>
  <c r="K54" i="2"/>
  <c r="K53" i="2"/>
  <c r="K52" i="2"/>
  <c r="K48" i="2"/>
  <c r="K47" i="2"/>
  <c r="K46" i="2"/>
  <c r="K45" i="2"/>
  <c r="K44" i="2"/>
  <c r="K43" i="2"/>
  <c r="M48" i="2"/>
  <c r="M47" i="2"/>
  <c r="M46" i="2"/>
  <c r="M45" i="2"/>
  <c r="M44" i="2"/>
  <c r="M43" i="2"/>
  <c r="M40" i="2"/>
  <c r="M39" i="2"/>
  <c r="M38" i="2"/>
  <c r="M37" i="2"/>
  <c r="M36" i="2"/>
  <c r="M35" i="2"/>
  <c r="K40" i="2"/>
  <c r="K39" i="2"/>
  <c r="K38" i="2"/>
  <c r="K37" i="2"/>
  <c r="K36" i="2"/>
  <c r="K35" i="2"/>
  <c r="M32" i="2"/>
  <c r="M31" i="2"/>
  <c r="M30" i="2"/>
  <c r="M29" i="2"/>
  <c r="M28" i="2"/>
  <c r="M27" i="2"/>
  <c r="K32" i="2"/>
  <c r="K31" i="2"/>
  <c r="K30" i="2"/>
  <c r="K29" i="2"/>
  <c r="K28" i="2"/>
  <c r="K27" i="2"/>
  <c r="M24" i="2"/>
  <c r="M23" i="2"/>
  <c r="M22" i="2"/>
  <c r="M21" i="2"/>
  <c r="M20" i="2"/>
  <c r="M19" i="2"/>
  <c r="K24" i="2"/>
  <c r="K23" i="2"/>
  <c r="K22" i="2"/>
  <c r="K21" i="2"/>
  <c r="K20" i="2"/>
  <c r="K19" i="2"/>
  <c r="K16" i="2"/>
  <c r="K15" i="2"/>
  <c r="K14" i="2"/>
  <c r="K13" i="2"/>
  <c r="K12" i="2"/>
  <c r="K11" i="2"/>
  <c r="M8" i="2"/>
  <c r="M7" i="2"/>
  <c r="M6" i="2"/>
  <c r="M5" i="2"/>
  <c r="M4" i="2"/>
  <c r="M3" i="2"/>
  <c r="K8" i="2"/>
  <c r="K7" i="2"/>
  <c r="K6" i="2"/>
  <c r="K5" i="2"/>
  <c r="K4" i="2"/>
  <c r="K3" i="2"/>
  <c r="I113" i="2"/>
  <c r="I112" i="2"/>
  <c r="I111" i="2"/>
  <c r="I110" i="2"/>
  <c r="I109" i="2"/>
  <c r="I108" i="2"/>
  <c r="I107" i="2"/>
  <c r="I105" i="2"/>
  <c r="I104" i="2"/>
  <c r="I103" i="2"/>
  <c r="I102" i="2"/>
  <c r="I101" i="2"/>
  <c r="I100" i="2"/>
  <c r="I97" i="2"/>
  <c r="I96" i="2"/>
  <c r="I95" i="2"/>
  <c r="I94" i="2"/>
  <c r="I93" i="2"/>
  <c r="I92" i="2"/>
  <c r="I89" i="2"/>
  <c r="I88" i="2"/>
  <c r="I87" i="2"/>
  <c r="I86" i="2"/>
  <c r="I85" i="2"/>
  <c r="I84" i="2"/>
  <c r="I81" i="2"/>
  <c r="I80" i="2"/>
  <c r="I79" i="2"/>
  <c r="I76" i="2"/>
  <c r="I73" i="2"/>
  <c r="I72" i="2"/>
  <c r="I71" i="2"/>
  <c r="I70" i="2"/>
  <c r="I69" i="2"/>
  <c r="I68" i="2"/>
  <c r="I65" i="2"/>
  <c r="I64" i="2"/>
  <c r="I63" i="2"/>
  <c r="I60" i="2"/>
  <c r="I57" i="2"/>
  <c r="I56" i="2"/>
  <c r="I55" i="2"/>
  <c r="I54" i="2"/>
  <c r="I53" i="2"/>
  <c r="I52" i="2"/>
  <c r="I45" i="2"/>
  <c r="I44" i="2"/>
  <c r="I43" i="2"/>
  <c r="I40" i="2"/>
  <c r="I39" i="2"/>
  <c r="I38" i="2"/>
  <c r="I37" i="2"/>
  <c r="I36" i="2"/>
  <c r="I35" i="2"/>
  <c r="I32" i="2"/>
  <c r="I31" i="2"/>
  <c r="I30" i="2"/>
  <c r="I23" i="2"/>
  <c r="I22" i="2"/>
  <c r="I21" i="2"/>
  <c r="I20" i="2"/>
  <c r="I19" i="2"/>
  <c r="I16" i="2"/>
  <c r="I15" i="2"/>
  <c r="I14" i="2"/>
  <c r="I13" i="2"/>
  <c r="I12" i="2"/>
  <c r="I11" i="2"/>
  <c r="I8" i="2"/>
  <c r="I7" i="2"/>
  <c r="I6" i="2"/>
  <c r="G113" i="2"/>
  <c r="G112" i="2"/>
  <c r="G111" i="2"/>
  <c r="G110" i="2"/>
  <c r="G109" i="2"/>
  <c r="G108" i="2"/>
  <c r="G107" i="2"/>
  <c r="G105" i="2"/>
  <c r="G104" i="2"/>
  <c r="G103" i="2"/>
  <c r="G102" i="2"/>
  <c r="G101" i="2"/>
  <c r="G100" i="2"/>
  <c r="G97" i="2"/>
  <c r="G96" i="2"/>
  <c r="G95" i="2"/>
  <c r="G94" i="2"/>
  <c r="G93" i="2"/>
  <c r="G92" i="2"/>
  <c r="G89" i="2"/>
  <c r="G88" i="2"/>
  <c r="G87" i="2"/>
  <c r="G86" i="2"/>
  <c r="G85" i="2"/>
  <c r="G84" i="2"/>
  <c r="G81" i="2"/>
  <c r="G80" i="2"/>
  <c r="G79" i="2"/>
  <c r="G76" i="2"/>
  <c r="G73" i="2"/>
  <c r="G72" i="2"/>
  <c r="G71" i="2"/>
  <c r="G70" i="2"/>
  <c r="G69" i="2"/>
  <c r="G68" i="2"/>
  <c r="G65" i="2"/>
  <c r="G64" i="2"/>
  <c r="G63" i="2"/>
  <c r="G62" i="2"/>
  <c r="G60" i="2"/>
  <c r="G61" i="2"/>
  <c r="G57" i="2"/>
  <c r="G56" i="2"/>
  <c r="G55" i="2"/>
  <c r="G54" i="2"/>
  <c r="G53" i="2"/>
  <c r="G52" i="2"/>
  <c r="G45" i="2"/>
  <c r="G44" i="2"/>
  <c r="G43" i="2"/>
  <c r="G40" i="2"/>
  <c r="G38" i="2"/>
  <c r="G39" i="2"/>
  <c r="G37" i="2"/>
  <c r="G36" i="2"/>
  <c r="G35" i="2"/>
  <c r="G32" i="2"/>
  <c r="G31" i="2"/>
  <c r="G30" i="2"/>
  <c r="G24" i="2"/>
  <c r="G23" i="2"/>
  <c r="G22" i="2"/>
  <c r="G21" i="2"/>
  <c r="G20" i="2"/>
  <c r="G19" i="2"/>
  <c r="G16" i="2"/>
  <c r="G15" i="2"/>
  <c r="G14" i="2"/>
  <c r="G13" i="2"/>
  <c r="G12" i="2"/>
  <c r="G11" i="2"/>
  <c r="G8" i="2"/>
  <c r="G7" i="2"/>
  <c r="G6" i="2"/>
  <c r="E114" i="2" l="1"/>
  <c r="K108" i="2"/>
  <c r="E78" i="2" l="1"/>
  <c r="E77" i="2"/>
  <c r="M11" i="2" l="1"/>
  <c r="E48" i="2" l="1"/>
  <c r="E47" i="2" l="1"/>
  <c r="E46" i="2"/>
  <c r="E29" i="2"/>
  <c r="E28" i="2"/>
  <c r="E27" i="2"/>
  <c r="E4" i="2" l="1"/>
  <c r="E5" i="2"/>
  <c r="E3" i="2"/>
</calcChain>
</file>

<file path=xl/sharedStrings.xml><?xml version="1.0" encoding="utf-8"?>
<sst xmlns="http://schemas.openxmlformats.org/spreadsheetml/2006/main" count="117" uniqueCount="41">
  <si>
    <t>Parameter</t>
  </si>
  <si>
    <t>Modification</t>
  </si>
  <si>
    <t>ri_cond</t>
  </si>
  <si>
    <t>re_cond</t>
  </si>
  <si>
    <t>thickev</t>
  </si>
  <si>
    <t>L_cond</t>
  </si>
  <si>
    <t>r_pw</t>
  </si>
  <si>
    <t>L_pw</t>
  </si>
  <si>
    <t>porosity</t>
  </si>
  <si>
    <t>n_vg</t>
  </si>
  <si>
    <t>r_vg</t>
  </si>
  <si>
    <t>P1</t>
  </si>
  <si>
    <t>Qleak</t>
  </si>
  <si>
    <t>Value</t>
  </si>
  <si>
    <t>(mm)</t>
  </si>
  <si>
    <t>N/A</t>
  </si>
  <si>
    <t>∆x %</t>
  </si>
  <si>
    <t>x</t>
  </si>
  <si>
    <t>∆T %</t>
  </si>
  <si>
    <t>∆R %</t>
  </si>
  <si>
    <t>∆m %</t>
  </si>
  <si>
    <t>∆tstart %</t>
  </si>
  <si>
    <t>R</t>
  </si>
  <si>
    <t>T (K)</t>
  </si>
  <si>
    <t>m (kg)</t>
  </si>
  <si>
    <t>tstart (min)</t>
  </si>
  <si>
    <t>(m)</t>
  </si>
  <si>
    <t>thickness</t>
  </si>
  <si>
    <t>of the pipe</t>
  </si>
  <si>
    <t>0.5 mm</t>
  </si>
  <si>
    <t>(bar)</t>
  </si>
  <si>
    <t>ri_ll</t>
  </si>
  <si>
    <t>ri_vl</t>
  </si>
  <si>
    <t>r_por</t>
  </si>
  <si>
    <r>
      <t>(</t>
    </r>
    <r>
      <rPr>
        <sz val="11"/>
        <color theme="1"/>
        <rFont val="Calibri"/>
        <family val="2"/>
      </rPr>
      <t>μ</t>
    </r>
    <r>
      <rPr>
        <sz val="12.1"/>
        <color theme="1"/>
        <rFont val="Calibri"/>
        <family val="2"/>
      </rPr>
      <t>m)</t>
    </r>
  </si>
  <si>
    <t>Tmax(K)</t>
  </si>
  <si>
    <t>Pmax(bar)</t>
  </si>
  <si>
    <t>∆P %</t>
  </si>
  <si>
    <t>L_ll</t>
  </si>
  <si>
    <t>L_vl</t>
  </si>
  <si>
    <t>tmax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</si>
</sst>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4" formatCode="_-* #,##0.000_-;\-* #,##0.000_-;_-* &quot;-&quot;??_-;_-@_-"/>
    <numFmt numFmtId="165" formatCode="_-* #,##0.0000_-;\-* #,##0.0000_-;_-* &quot;-&quot;??_-;_-@_-"/>
    <numFmt numFmtId="166" formatCode="_-* #,##0.00000_-;\-* #,##0.00000_-;_-* &quot;-&quot;??_-;_-@_-"/>
    <numFmt numFmtId="167" formatCode="0.0000"/>
    <numFmt numFmtId="168" formatCode="0.0%"/>
    <numFmt numFmtId="169" formatCode="0.000%"/>
    <numFmt numFmtId="170" formatCode="0.0000%"/>
    <numFmt numFmtId="171" formatCode="0.00000%"/>
    <numFmt numFmtId="172" formatCode="0.00000"/>
    <numFmt numFmtId="173" formatCode="0.000000"/>
    <numFmt numFmtId="174" formatCode="0.00000000"/>
    <numFmt numFmtId="175" formatCode="_-* #,##0_-;\-* #,##0_-;_-* &quot;-&quot;??_-;_-@_-"/>
    <numFmt numFmtId="176" formatCode="0.00000000%"/>
    <numFmt numFmtId="177" formatCode="0.0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.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8">
    <xf numFmtId="0" fontId="0" fillId="0" borderId="0" xfId="0"/>
    <xf numFmtId="9" fontId="0" fillId="0" borderId="0" xfId="0" applyNumberFormat="1"/>
    <xf numFmtId="9" fontId="1" fillId="0" borderId="0" xfId="0" applyNumberFormat="1" applyFont="1"/>
    <xf numFmtId="0" fontId="1" fillId="0" borderId="0" xfId="0" applyFont="1"/>
    <xf numFmtId="9" fontId="0" fillId="0" borderId="0" xfId="2" applyFont="1"/>
    <xf numFmtId="43" fontId="0" fillId="0" borderId="0" xfId="1" applyFont="1"/>
    <xf numFmtId="164" fontId="0" fillId="0" borderId="0" xfId="1" applyNumberFormat="1" applyFont="1"/>
    <xf numFmtId="9" fontId="1" fillId="0" borderId="0" xfId="2" applyFont="1"/>
    <xf numFmtId="43" fontId="1" fillId="0" borderId="0" xfId="1" applyFont="1"/>
    <xf numFmtId="167" fontId="0" fillId="0" borderId="0" xfId="0" applyNumberFormat="1"/>
    <xf numFmtId="0" fontId="3" fillId="2" borderId="0" xfId="0" applyFont="1" applyFill="1"/>
    <xf numFmtId="9" fontId="4" fillId="2" borderId="0" xfId="0" applyNumberFormat="1" applyFont="1" applyFill="1"/>
    <xf numFmtId="43" fontId="3" fillId="2" borderId="0" xfId="1" applyFont="1" applyFill="1"/>
    <xf numFmtId="0" fontId="4" fillId="2" borderId="0" xfId="0" applyFont="1" applyFill="1"/>
    <xf numFmtId="167" fontId="3" fillId="2" borderId="0" xfId="0" applyNumberFormat="1" applyFont="1" applyFill="1"/>
    <xf numFmtId="165" fontId="4" fillId="2" borderId="0" xfId="1" applyNumberFormat="1" applyFont="1" applyFill="1"/>
    <xf numFmtId="9" fontId="3" fillId="2" borderId="0" xfId="2" applyFont="1" applyFill="1"/>
    <xf numFmtId="9" fontId="4" fillId="2" borderId="0" xfId="2" applyFont="1" applyFill="1"/>
    <xf numFmtId="165" fontId="0" fillId="0" borderId="0" xfId="1" applyNumberFormat="1" applyFont="1"/>
    <xf numFmtId="10" fontId="0" fillId="0" borderId="0" xfId="2" applyNumberFormat="1" applyFont="1"/>
    <xf numFmtId="169" fontId="0" fillId="0" borderId="0" xfId="2" applyNumberFormat="1" applyFont="1"/>
    <xf numFmtId="170" fontId="0" fillId="0" borderId="0" xfId="2" applyNumberFormat="1" applyFont="1"/>
    <xf numFmtId="166" fontId="0" fillId="0" borderId="0" xfId="1" applyNumberFormat="1" applyFont="1"/>
    <xf numFmtId="168" fontId="0" fillId="0" borderId="0" xfId="0" quotePrefix="1" applyNumberFormat="1"/>
    <xf numFmtId="168" fontId="0" fillId="0" borderId="0" xfId="0" applyNumberFormat="1"/>
    <xf numFmtId="0" fontId="0" fillId="0" borderId="0" xfId="0" applyFill="1"/>
    <xf numFmtId="1" fontId="0" fillId="0" borderId="0" xfId="1" applyNumberFormat="1" applyFont="1"/>
    <xf numFmtId="171" fontId="0" fillId="0" borderId="0" xfId="2" applyNumberFormat="1" applyFont="1"/>
    <xf numFmtId="172" fontId="0" fillId="0" borderId="0" xfId="0" applyNumberFormat="1"/>
    <xf numFmtId="173" fontId="0" fillId="0" borderId="0" xfId="0" applyNumberFormat="1"/>
    <xf numFmtId="165" fontId="0" fillId="0" borderId="0" xfId="1" applyNumberFormat="1" applyFont="1" applyAlignment="1">
      <alignment horizontal="right"/>
    </xf>
    <xf numFmtId="174" fontId="0" fillId="0" borderId="0" xfId="0" applyNumberFormat="1"/>
    <xf numFmtId="175" fontId="0" fillId="0" borderId="0" xfId="1" applyNumberFormat="1" applyFont="1"/>
    <xf numFmtId="167" fontId="0" fillId="0" borderId="0" xfId="1" applyNumberFormat="1" applyFont="1"/>
    <xf numFmtId="9" fontId="0" fillId="0" borderId="0" xfId="2" applyNumberFormat="1" applyFont="1"/>
    <xf numFmtId="0" fontId="0" fillId="0" borderId="0" xfId="0" applyFont="1"/>
    <xf numFmtId="0" fontId="6" fillId="0" borderId="0" xfId="0" applyFont="1" applyFill="1"/>
    <xf numFmtId="167" fontId="6" fillId="0" borderId="0" xfId="0" applyNumberFormat="1" applyFont="1" applyFill="1"/>
    <xf numFmtId="167" fontId="7" fillId="3" borderId="0" xfId="0" applyNumberFormat="1" applyFont="1" applyFill="1"/>
    <xf numFmtId="1" fontId="0" fillId="0" borderId="0" xfId="0" applyNumberFormat="1"/>
    <xf numFmtId="1" fontId="3" fillId="2" borderId="0" xfId="0" applyNumberFormat="1" applyFont="1" applyFill="1"/>
    <xf numFmtId="0" fontId="3" fillId="0" borderId="0" xfId="0" applyFont="1" applyFill="1"/>
    <xf numFmtId="167" fontId="3" fillId="0" borderId="0" xfId="0" applyNumberFormat="1" applyFont="1" applyFill="1"/>
    <xf numFmtId="169" fontId="0" fillId="0" borderId="0" xfId="2" applyNumberFormat="1" applyFont="1" applyFill="1"/>
    <xf numFmtId="171" fontId="0" fillId="0" borderId="0" xfId="2" applyNumberFormat="1" applyFont="1" applyFill="1"/>
    <xf numFmtId="170" fontId="0" fillId="0" borderId="0" xfId="2" applyNumberFormat="1" applyFont="1" applyFill="1"/>
    <xf numFmtId="9" fontId="0" fillId="0" borderId="0" xfId="0" applyNumberFormat="1" applyFill="1"/>
    <xf numFmtId="43" fontId="0" fillId="0" borderId="0" xfId="1" applyFont="1" applyFill="1"/>
    <xf numFmtId="10" fontId="0" fillId="0" borderId="0" xfId="2" applyNumberFormat="1" applyFont="1" applyFill="1"/>
    <xf numFmtId="1" fontId="0" fillId="0" borderId="0" xfId="0" applyNumberFormat="1" applyFill="1"/>
    <xf numFmtId="167" fontId="0" fillId="0" borderId="0" xfId="0" applyNumberFormat="1" applyFill="1"/>
    <xf numFmtId="172" fontId="0" fillId="0" borderId="0" xfId="0" applyNumberFormat="1" applyFill="1"/>
    <xf numFmtId="165" fontId="0" fillId="0" borderId="0" xfId="1" applyNumberFormat="1" applyFont="1" applyFill="1"/>
    <xf numFmtId="166" fontId="0" fillId="0" borderId="0" xfId="1" applyNumberFormat="1" applyFont="1" applyFill="1"/>
    <xf numFmtId="165" fontId="2" fillId="0" borderId="0" xfId="1" applyNumberFormat="1" applyFont="1" applyFill="1" applyAlignment="1">
      <alignment horizontal="right"/>
    </xf>
    <xf numFmtId="168" fontId="0" fillId="0" borderId="0" xfId="0" applyNumberFormat="1" applyFill="1"/>
    <xf numFmtId="168" fontId="0" fillId="0" borderId="0" xfId="0" quotePrefix="1" applyNumberFormat="1" applyFill="1"/>
    <xf numFmtId="173" fontId="0" fillId="0" borderId="0" xfId="0" applyNumberFormat="1" applyFill="1"/>
    <xf numFmtId="164" fontId="0" fillId="0" borderId="0" xfId="1" applyNumberFormat="1" applyFont="1" applyFill="1"/>
    <xf numFmtId="9" fontId="0" fillId="0" borderId="0" xfId="2" applyFont="1" applyFill="1"/>
    <xf numFmtId="174" fontId="0" fillId="0" borderId="0" xfId="0" applyNumberFormat="1" applyFill="1"/>
    <xf numFmtId="0" fontId="8" fillId="0" borderId="0" xfId="0" applyFont="1"/>
    <xf numFmtId="9" fontId="8" fillId="0" borderId="0" xfId="0" applyNumberFormat="1" applyFont="1" applyFill="1"/>
    <xf numFmtId="0" fontId="8" fillId="0" borderId="0" xfId="0" applyFont="1" applyFill="1"/>
    <xf numFmtId="176" fontId="8" fillId="0" borderId="0" xfId="2" applyNumberFormat="1" applyFont="1" applyFill="1"/>
    <xf numFmtId="177" fontId="8" fillId="0" borderId="0" xfId="2" applyNumberFormat="1" applyFont="1" applyFill="1"/>
    <xf numFmtId="169" fontId="8" fillId="0" borderId="0" xfId="2" applyNumberFormat="1" applyFont="1" applyFill="1"/>
    <xf numFmtId="10" fontId="8" fillId="0" borderId="0" xfId="2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Sheet2!$B$42:$B$47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Sheet2!$O$42:$O$47</c:f>
              <c:numCache>
                <c:formatCode>0.0000%</c:formatCode>
                <c:ptCount val="6"/>
                <c:pt idx="0">
                  <c:v>1.4580652484237212E-5</c:v>
                </c:pt>
                <c:pt idx="1">
                  <c:v>8.1958058201013592E-6</c:v>
                </c:pt>
                <c:pt idx="2">
                  <c:v>5.1793638558360077E-6</c:v>
                </c:pt>
                <c:pt idx="3">
                  <c:v>-1.0415537112541143E-5</c:v>
                </c:pt>
                <c:pt idx="4">
                  <c:v>-2.4940578073435899E-5</c:v>
                </c:pt>
                <c:pt idx="5">
                  <c:v>-6.8673971281157429E-5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397592"/>
        <c:axId val="250397200"/>
      </c:scatterChart>
      <c:valAx>
        <c:axId val="250397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397200"/>
        <c:crosses val="autoZero"/>
        <c:crossBetween val="midCat"/>
      </c:valAx>
      <c:valAx>
        <c:axId val="25039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397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528297244094489E-2"/>
          <c:y val="8.0941869021339222E-2"/>
          <c:w val="0.70526130522747155"/>
          <c:h val="0.84558469926358548"/>
        </c:manualLayout>
      </c:layout>
      <c:scatterChart>
        <c:scatterStyle val="lineMarker"/>
        <c:varyColors val="0"/>
        <c:ser>
          <c:idx val="0"/>
          <c:order val="0"/>
          <c:tx>
            <c:v>vapour quality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Sheet2!$B$66:$B$71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Sheet2!$E$66:$E$71</c:f>
              <c:numCache>
                <c:formatCode>0.0000%</c:formatCode>
                <c:ptCount val="6"/>
                <c:pt idx="0">
                  <c:v>-2.0909383038603296E-6</c:v>
                </c:pt>
                <c:pt idx="1">
                  <c:v>-1.1057795723391002E-6</c:v>
                </c:pt>
                <c:pt idx="2">
                  <c:v>-5.7131690195107987E-7</c:v>
                </c:pt>
                <c:pt idx="3">
                  <c:v>6.000073336737642E-7</c:v>
                </c:pt>
                <c:pt idx="4">
                  <c:v>1.2211733600449844E-6</c:v>
                </c:pt>
                <c:pt idx="5">
                  <c:v>2.5681837784053345E-6</c:v>
                </c:pt>
              </c:numCache>
            </c:numRef>
          </c:yVal>
          <c:smooth val="0"/>
        </c:ser>
        <c:ser>
          <c:idx val="1"/>
          <c:order val="1"/>
          <c:tx>
            <c:v>Tmax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Sheet2!$B$66:$B$71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Sheet2!$G$66:$G$71</c:f>
              <c:numCache>
                <c:formatCode>0.00000%</c:formatCode>
                <c:ptCount val="6"/>
                <c:pt idx="0">
                  <c:v>3.329387859456134E-6</c:v>
                </c:pt>
                <c:pt idx="1">
                  <c:v>1.7520876743875467E-6</c:v>
                </c:pt>
                <c:pt idx="2">
                  <c:v>8.9982783593166542E-7</c:v>
                </c:pt>
                <c:pt idx="3">
                  <c:v>-9.4928561582331018E-7</c:v>
                </c:pt>
                <c:pt idx="4">
                  <c:v>-1.9408449304641205E-6</c:v>
                </c:pt>
                <c:pt idx="5">
                  <c:v>-4.0690410122429541E-6</c:v>
                </c:pt>
              </c:numCache>
            </c:numRef>
          </c:yVal>
          <c:smooth val="0"/>
        </c:ser>
        <c:ser>
          <c:idx val="2"/>
          <c:order val="2"/>
          <c:tx>
            <c:v>Rtot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Sheet2!$B$66:$B$71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Sheet2!$I$66:$I$71</c:f>
              <c:numCache>
                <c:formatCode>0.0000%</c:formatCode>
                <c:ptCount val="6"/>
                <c:pt idx="0">
                  <c:v>1.9518707823836465E-5</c:v>
                </c:pt>
                <c:pt idx="1">
                  <c:v>1.0257779967467671E-5</c:v>
                </c:pt>
                <c:pt idx="2">
                  <c:v>5.2742393029656158E-6</c:v>
                </c:pt>
                <c:pt idx="3">
                  <c:v>-5.5465624870737625E-6</c:v>
                </c:pt>
                <c:pt idx="4">
                  <c:v>-1.1346467732806626E-5</c:v>
                </c:pt>
                <c:pt idx="5">
                  <c:v>-2.3799674725358518E-5</c:v>
                </c:pt>
              </c:numCache>
            </c:numRef>
          </c:yVal>
          <c:smooth val="0"/>
        </c:ser>
        <c:ser>
          <c:idx val="3"/>
          <c:order val="3"/>
          <c:tx>
            <c:v>mass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Sheet2!$B$66:$B$71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Sheet2!$K$66:$K$71</c:f>
              <c:numCache>
                <c:formatCode>0.00000%</c:formatCode>
                <c:ptCount val="6"/>
                <c:pt idx="0">
                  <c:v>-1.7400390698811263E-6</c:v>
                </c:pt>
                <c:pt idx="1">
                  <c:v>-9.1835395519744636E-7</c:v>
                </c:pt>
                <c:pt idx="2">
                  <c:v>-4.7126057743674287E-7</c:v>
                </c:pt>
                <c:pt idx="3">
                  <c:v>4.9542779377711035E-7</c:v>
                </c:pt>
                <c:pt idx="4">
                  <c:v>1.015022795562424E-6</c:v>
                </c:pt>
                <c:pt idx="5">
                  <c:v>2.1267144314898259E-6</c:v>
                </c:pt>
              </c:numCache>
            </c:numRef>
          </c:yVal>
          <c:smooth val="0"/>
        </c:ser>
        <c:ser>
          <c:idx val="4"/>
          <c:order val="4"/>
          <c:tx>
            <c:v>Pmax</c:v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Sheet2!$B$66:$B$71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Sheet2!$O$66:$O$71</c:f>
              <c:numCache>
                <c:formatCode>0.00000%</c:formatCode>
                <c:ptCount val="6"/>
                <c:pt idx="0">
                  <c:v>9.0369333715156574E-6</c:v>
                </c:pt>
                <c:pt idx="1">
                  <c:v>3.7028500700868553E-6</c:v>
                </c:pt>
                <c:pt idx="2">
                  <c:v>1.7143636461413517E-6</c:v>
                </c:pt>
                <c:pt idx="3">
                  <c:v>-1.5258875247122231E-6</c:v>
                </c:pt>
                <c:pt idx="4">
                  <c:v>-2.9153418184608517E-6</c:v>
                </c:pt>
                <c:pt idx="5">
                  <c:v>-5.4498706874278382E-6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58160"/>
        <c:axId val="79358552"/>
      </c:scatterChart>
      <c:valAx>
        <c:axId val="79358160"/>
        <c:scaling>
          <c:orientation val="minMax"/>
          <c:min val="-0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rvg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8552"/>
        <c:crosses val="autoZero"/>
        <c:crossBetween val="midCat"/>
      </c:valAx>
      <c:valAx>
        <c:axId val="79358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performance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81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1113024934372"/>
          <c:y val="0.20746727851071597"/>
          <c:w val="0.24802636975065612"/>
          <c:h val="0.585065442978568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528297244094489E-2"/>
          <c:y val="8.0941869021339222E-2"/>
          <c:w val="0.70526130522747155"/>
          <c:h val="0.84558469926358548"/>
        </c:manualLayout>
      </c:layout>
      <c:scatterChart>
        <c:scatterStyle val="lineMarker"/>
        <c:varyColors val="0"/>
        <c:ser>
          <c:idx val="0"/>
          <c:order val="0"/>
          <c:tx>
            <c:v>vapour quality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Sheet2!$B$74:$B$79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Sheet2!$E$74:$E$79</c:f>
              <c:numCache>
                <c:formatCode>0.000%</c:formatCode>
                <c:ptCount val="6"/>
                <c:pt idx="0">
                  <c:v>-2.3155415830299404E-2</c:v>
                </c:pt>
                <c:pt idx="1">
                  <c:v>-1.1469441292741394E-2</c:v>
                </c:pt>
                <c:pt idx="2">
                  <c:v>-5.7742133995431454E-3</c:v>
                </c:pt>
                <c:pt idx="3">
                  <c:v>5.4712269083644297E-3</c:v>
                </c:pt>
                <c:pt idx="4">
                  <c:v>1.1003255439096691E-2</c:v>
                </c:pt>
                <c:pt idx="5">
                  <c:v>2.1392039576187561E-2</c:v>
                </c:pt>
              </c:numCache>
            </c:numRef>
          </c:yVal>
          <c:smooth val="0"/>
        </c:ser>
        <c:ser>
          <c:idx val="1"/>
          <c:order val="1"/>
          <c:tx>
            <c:v>Tmax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Sheet2!$B$74:$B$79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Sheet2!$G$74:$G$79</c:f>
              <c:numCache>
                <c:formatCode>0.000%</c:formatCode>
                <c:ptCount val="6"/>
                <c:pt idx="0">
                  <c:v>-9.7331160107979337E-3</c:v>
                </c:pt>
                <c:pt idx="1">
                  <c:v>-4.8392225496882886E-3</c:v>
                </c:pt>
                <c:pt idx="2">
                  <c:v>-2.4532874214776468E-3</c:v>
                </c:pt>
                <c:pt idx="3">
                  <c:v>2.3645365701580028E-3</c:v>
                </c:pt>
                <c:pt idx="4">
                  <c:v>4.7948101010520314E-3</c:v>
                </c:pt>
                <c:pt idx="5">
                  <c:v>9.8216341882198521E-3</c:v>
                </c:pt>
              </c:numCache>
            </c:numRef>
          </c:yVal>
          <c:smooth val="0"/>
        </c:ser>
        <c:ser>
          <c:idx val="2"/>
          <c:order val="2"/>
          <c:tx>
            <c:v>Rtot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Sheet2!$B$74:$B$79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Sheet2!$I$74:$I$79</c:f>
              <c:numCache>
                <c:formatCode>0.00%</c:formatCode>
                <c:ptCount val="6"/>
                <c:pt idx="0">
                  <c:v>-3.0181863502683266E-2</c:v>
                </c:pt>
                <c:pt idx="1">
                  <c:v>-1.4987633081711395E-2</c:v>
                </c:pt>
                <c:pt idx="2">
                  <c:v>-7.5936272076945919E-3</c:v>
                </c:pt>
                <c:pt idx="3">
                  <c:v>7.3097553387479796E-3</c:v>
                </c:pt>
                <c:pt idx="4">
                  <c:v>1.4813800243553625E-2</c:v>
                </c:pt>
                <c:pt idx="5">
                  <c:v>3.0305970217428639E-2</c:v>
                </c:pt>
              </c:numCache>
            </c:numRef>
          </c:yVal>
          <c:smooth val="0"/>
        </c:ser>
        <c:ser>
          <c:idx val="3"/>
          <c:order val="3"/>
          <c:tx>
            <c:v>tstart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Sheet2!$B$74:$B$79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Sheet2!$M$74:$M$79</c:f>
              <c:numCache>
                <c:formatCode>0.00%</c:formatCode>
                <c:ptCount val="6"/>
                <c:pt idx="0">
                  <c:v>0.36458333333333331</c:v>
                </c:pt>
                <c:pt idx="1">
                  <c:v>0.17708333333333334</c:v>
                </c:pt>
                <c:pt idx="2">
                  <c:v>9.375E-2</c:v>
                </c:pt>
                <c:pt idx="3">
                  <c:v>-8.3333333333333329E-2</c:v>
                </c:pt>
                <c:pt idx="4">
                  <c:v>-0.1875</c:v>
                </c:pt>
                <c:pt idx="5">
                  <c:v>-0.39583333333333331</c:v>
                </c:pt>
              </c:numCache>
            </c:numRef>
          </c:yVal>
          <c:smooth val="0"/>
        </c:ser>
        <c:ser>
          <c:idx val="4"/>
          <c:order val="4"/>
          <c:tx>
            <c:v>Pmax</c:v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Sheet2!$B$74:$B$79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Sheet2!$O$74:$O$79</c:f>
              <c:numCache>
                <c:formatCode>0.00%</c:formatCode>
                <c:ptCount val="6"/>
                <c:pt idx="0">
                  <c:v>-7.4274023279666968E-3</c:v>
                </c:pt>
                <c:pt idx="1">
                  <c:v>-3.6980025551862838E-3</c:v>
                </c:pt>
                <c:pt idx="2">
                  <c:v>-1.8760120706423941E-3</c:v>
                </c:pt>
                <c:pt idx="3">
                  <c:v>1.8106309359683451E-3</c:v>
                </c:pt>
                <c:pt idx="4">
                  <c:v>3.6741438615383567E-3</c:v>
                </c:pt>
                <c:pt idx="5">
                  <c:v>7.5368612823625419E-3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59336"/>
        <c:axId val="79359728"/>
      </c:scatterChart>
      <c:valAx>
        <c:axId val="79359336"/>
        <c:scaling>
          <c:orientation val="minMax"/>
          <c:min val="-0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9728"/>
        <c:crosses val="autoZero"/>
        <c:crossBetween val="midCat"/>
      </c:valAx>
      <c:valAx>
        <c:axId val="7935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performance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9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1113024934372"/>
          <c:y val="0.20746727851071597"/>
          <c:w val="0.24802636975065612"/>
          <c:h val="0.585065442978568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528297244094489E-2"/>
          <c:y val="8.0941869021339222E-2"/>
          <c:w val="0.70526130522747155"/>
          <c:h val="0.84558469926358548"/>
        </c:manualLayout>
      </c:layout>
      <c:scatterChart>
        <c:scatterStyle val="lineMarker"/>
        <c:varyColors val="0"/>
        <c:ser>
          <c:idx val="0"/>
          <c:order val="0"/>
          <c:tx>
            <c:v>vapour quality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Sheet2!$B$82:$B$87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Sheet2!$E$82:$E$87</c:f>
              <c:numCache>
                <c:formatCode>0.00000%</c:formatCode>
                <c:ptCount val="6"/>
                <c:pt idx="0">
                  <c:v>2.8965541447823391E-6</c:v>
                </c:pt>
                <c:pt idx="1">
                  <c:v>1.4589090470069196E-6</c:v>
                </c:pt>
                <c:pt idx="2">
                  <c:v>7.1742510433461763E-7</c:v>
                </c:pt>
                <c:pt idx="3">
                  <c:v>-7.2509847958127312E-7</c:v>
                </c:pt>
                <c:pt idx="4">
                  <c:v>-1.4546022904708015E-6</c:v>
                </c:pt>
                <c:pt idx="5">
                  <c:v>-2.9017110926573811E-6</c:v>
                </c:pt>
              </c:numCache>
            </c:numRef>
          </c:yVal>
          <c:smooth val="0"/>
        </c:ser>
        <c:ser>
          <c:idx val="1"/>
          <c:order val="1"/>
          <c:tx>
            <c:v>Tmax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Sheet2!$B$82:$B$87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Sheet2!$G$82:$G$87</c:f>
              <c:numCache>
                <c:formatCode>0.00000%</c:formatCode>
                <c:ptCount val="6"/>
                <c:pt idx="0">
                  <c:v>6.6748421888282586E-6</c:v>
                </c:pt>
                <c:pt idx="1">
                  <c:v>3.3377032224275355E-6</c:v>
                </c:pt>
                <c:pt idx="2">
                  <c:v>1.6666440457210286E-6</c:v>
                </c:pt>
                <c:pt idx="3">
                  <c:v>-1.6705288989053115E-6</c:v>
                </c:pt>
                <c:pt idx="4">
                  <c:v>-3.3398026586601443E-6</c:v>
                </c:pt>
                <c:pt idx="5">
                  <c:v>-6.6786137862494967E-6</c:v>
                </c:pt>
              </c:numCache>
            </c:numRef>
          </c:yVal>
          <c:smooth val="0"/>
        </c:ser>
        <c:ser>
          <c:idx val="2"/>
          <c:order val="2"/>
          <c:tx>
            <c:v>Rtot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Sheet2!$B$82:$B$87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Sheet2!$I$82:$I$87</c:f>
              <c:numCache>
                <c:formatCode>0.0000%</c:formatCode>
                <c:ptCount val="6"/>
                <c:pt idx="0">
                  <c:v>9.7755957429265943E-5</c:v>
                </c:pt>
                <c:pt idx="1">
                  <c:v>4.8879864102830275E-5</c:v>
                </c:pt>
                <c:pt idx="2">
                  <c:v>2.4432345596071654E-5</c:v>
                </c:pt>
                <c:pt idx="3">
                  <c:v>-2.4444315642733019E-5</c:v>
                </c:pt>
                <c:pt idx="4">
                  <c:v>-4.8884695728905274E-5</c:v>
                </c:pt>
                <c:pt idx="5">
                  <c:v>-9.7766088729032543E-5</c:v>
                </c:pt>
              </c:numCache>
            </c:numRef>
          </c:yVal>
          <c:smooth val="0"/>
        </c:ser>
        <c:ser>
          <c:idx val="3"/>
          <c:order val="3"/>
          <c:tx>
            <c:v>Pmax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Sheet2!$B$82:$B$87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Sheet2!$O$82:$O$87</c:f>
              <c:numCache>
                <c:formatCode>0.00000%</c:formatCode>
                <c:ptCount val="6"/>
                <c:pt idx="0">
                  <c:v>-2.3858977402564335E-3</c:v>
                </c:pt>
                <c:pt idx="1">
                  <c:v>-1.850882425399138E-6</c:v>
                </c:pt>
                <c:pt idx="2">
                  <c:v>-9.2706210460382761E-7</c:v>
                </c:pt>
                <c:pt idx="3">
                  <c:v>9.2408911426431396E-7</c:v>
                </c:pt>
                <c:pt idx="4">
                  <c:v>1.8491383790108715E-6</c:v>
                </c:pt>
                <c:pt idx="5">
                  <c:v>3.6990339635838354E-6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60512"/>
        <c:axId val="79360904"/>
      </c:scatterChart>
      <c:valAx>
        <c:axId val="79360512"/>
        <c:scaling>
          <c:orientation val="minMax"/>
          <c:min val="-0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Qleak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60904"/>
        <c:crosses val="autoZero"/>
        <c:crossBetween val="midCat"/>
      </c:valAx>
      <c:valAx>
        <c:axId val="7936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performance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60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1113024934372"/>
          <c:y val="0.20746727851071597"/>
          <c:w val="0.24802636975065612"/>
          <c:h val="0.585065442978568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528297244094489E-2"/>
          <c:y val="8.0941869021339222E-2"/>
          <c:w val="0.70526130522747155"/>
          <c:h val="0.84558469926358548"/>
        </c:manualLayout>
      </c:layout>
      <c:scatterChart>
        <c:scatterStyle val="lineMarker"/>
        <c:varyColors val="0"/>
        <c:ser>
          <c:idx val="0"/>
          <c:order val="0"/>
          <c:tx>
            <c:v>vapou rquality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Sheet2!$B$90:$B$95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Sheet2!$E$90:$E$95</c:f>
              <c:numCache>
                <c:formatCode>0.000%</c:formatCode>
                <c:ptCount val="6"/>
                <c:pt idx="0">
                  <c:v>1.1866544304459536E-4</c:v>
                </c:pt>
                <c:pt idx="1">
                  <c:v>5.8298422366402822E-5</c:v>
                </c:pt>
                <c:pt idx="2">
                  <c:v>2.8913591992243728E-5</c:v>
                </c:pt>
                <c:pt idx="3">
                  <c:v>-2.8446817993030704E-5</c:v>
                </c:pt>
                <c:pt idx="4">
                  <c:v>-5.6454248023371405E-5</c:v>
                </c:pt>
                <c:pt idx="5">
                  <c:v>-1.1122831997730851E-4</c:v>
                </c:pt>
              </c:numCache>
            </c:numRef>
          </c:yVal>
          <c:smooth val="0"/>
        </c:ser>
        <c:ser>
          <c:idx val="1"/>
          <c:order val="1"/>
          <c:tx>
            <c:v>Tmax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Sheet2!$B$90:$B$95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Sheet2!$G$90:$G$95</c:f>
              <c:numCache>
                <c:formatCode>0.0000%</c:formatCode>
                <c:ptCount val="6"/>
                <c:pt idx="0">
                  <c:v>-3.1262113014773565E-5</c:v>
                </c:pt>
                <c:pt idx="1">
                  <c:v>-1.5360036995413513E-5</c:v>
                </c:pt>
                <c:pt idx="2">
                  <c:v>-7.6156530503371567E-6</c:v>
                </c:pt>
                <c:pt idx="3">
                  <c:v>7.4926950932060545E-6</c:v>
                </c:pt>
                <c:pt idx="4">
                  <c:v>1.4869731792434668E-5</c:v>
                </c:pt>
                <c:pt idx="5">
                  <c:v>2.9299224343925085E-5</c:v>
                </c:pt>
              </c:numCache>
            </c:numRef>
          </c:yVal>
          <c:smooth val="0"/>
        </c:ser>
        <c:ser>
          <c:idx val="2"/>
          <c:order val="2"/>
          <c:tx>
            <c:v>Rtot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Sheet2!$B$90:$B$95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Sheet2!$I$90:$I$95</c:f>
              <c:numCache>
                <c:formatCode>0.00%</c:formatCode>
                <c:ptCount val="6"/>
                <c:pt idx="0">
                  <c:v>8.6846723751382426E-3</c:v>
                </c:pt>
                <c:pt idx="1">
                  <c:v>4.2666270597862726E-3</c:v>
                </c:pt>
                <c:pt idx="2">
                  <c:v>2.1154564646747574E-3</c:v>
                </c:pt>
                <c:pt idx="3">
                  <c:v>-2.0816050218608684E-3</c:v>
                </c:pt>
                <c:pt idx="4">
                  <c:v>-4.131031976830471E-3</c:v>
                </c:pt>
                <c:pt idx="5">
                  <c:v>-8.1392947656430889E-3</c:v>
                </c:pt>
              </c:numCache>
            </c:numRef>
          </c:yVal>
          <c:smooth val="0"/>
        </c:ser>
        <c:ser>
          <c:idx val="3"/>
          <c:order val="3"/>
          <c:tx>
            <c:v>mass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Sheet2!$B$90:$B$95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Sheet2!$K$90:$K$95</c:f>
              <c:numCache>
                <c:formatCode>0.0000%</c:formatCode>
                <c:ptCount val="6"/>
                <c:pt idx="0">
                  <c:v>4.6185907049982967E-2</c:v>
                </c:pt>
                <c:pt idx="1">
                  <c:v>2.4375895387492692E-2</c:v>
                </c:pt>
                <c:pt idx="2">
                  <c:v>1.2508683159370476E-2</c:v>
                </c:pt>
                <c:pt idx="3">
                  <c:v>-1.3150154090619185E-2</c:v>
                </c:pt>
                <c:pt idx="4">
                  <c:v>-2.694177911248663E-2</c:v>
                </c:pt>
                <c:pt idx="5">
                  <c:v>-5.6449441949967344E-2</c:v>
                </c:pt>
              </c:numCache>
            </c:numRef>
          </c:yVal>
          <c:smooth val="0"/>
        </c:ser>
        <c:ser>
          <c:idx val="4"/>
          <c:order val="4"/>
          <c:tx>
            <c:v>Pmax</c:v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Sheet2!$B$90:$B$95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Sheet2!$O$90:$O$95</c:f>
              <c:numCache>
                <c:formatCode>0.0000%</c:formatCode>
                <c:ptCount val="6"/>
                <c:pt idx="0">
                  <c:v>-2.3911509664524091E-5</c:v>
                </c:pt>
                <c:pt idx="1">
                  <c:v>-1.1748514061819318E-5</c:v>
                </c:pt>
                <c:pt idx="2">
                  <c:v>-5.8250384685335396E-6</c:v>
                </c:pt>
                <c:pt idx="3">
                  <c:v>5.7310154155757261E-6</c:v>
                </c:pt>
                <c:pt idx="4">
                  <c:v>1.1373590337470909E-5</c:v>
                </c:pt>
                <c:pt idx="5">
                  <c:v>2.2410543859017799E-5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61688"/>
        <c:axId val="79362080"/>
      </c:scatterChart>
      <c:valAx>
        <c:axId val="79361688"/>
        <c:scaling>
          <c:orientation val="minMax"/>
          <c:min val="-0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ri_ll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62080"/>
        <c:crosses val="autoZero"/>
        <c:crossBetween val="midCat"/>
      </c:valAx>
      <c:valAx>
        <c:axId val="7936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perfroamcne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61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1113024934372"/>
          <c:y val="0.20746727851071597"/>
          <c:w val="0.24802636975065612"/>
          <c:h val="0.585065442978568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528297244094489E-2"/>
          <c:y val="8.0941869021339222E-2"/>
          <c:w val="0.70526130522747155"/>
          <c:h val="0.84558469926358548"/>
        </c:manualLayout>
      </c:layout>
      <c:scatterChart>
        <c:scatterStyle val="lineMarker"/>
        <c:varyColors val="0"/>
        <c:ser>
          <c:idx val="0"/>
          <c:order val="0"/>
          <c:tx>
            <c:v>vapour quality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Sheet2!#REF!</c:f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Rtot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Sheet2!#REF!</c:f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v>mass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Sheet2!#REF!</c:f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v>Pmax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Sheet2!#REF!</c:f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112584"/>
        <c:axId val="245112976"/>
      </c:scatterChart>
      <c:valAx>
        <c:axId val="245112584"/>
        <c:scaling>
          <c:orientation val="minMax"/>
          <c:min val="-0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ri_vl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112976"/>
        <c:crosses val="autoZero"/>
        <c:crossBetween val="midCat"/>
      </c:valAx>
      <c:valAx>
        <c:axId val="24511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perfroamnce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112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1113024934372"/>
          <c:y val="0.20746727851071597"/>
          <c:w val="0.24802636975065612"/>
          <c:h val="0.585065442978568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528297244094489E-2"/>
          <c:y val="8.0941869021339222E-2"/>
          <c:w val="0.70526130522747155"/>
          <c:h val="0.84558469926358548"/>
        </c:manualLayout>
      </c:layout>
      <c:scatterChart>
        <c:scatterStyle val="lineMarker"/>
        <c:varyColors val="0"/>
        <c:ser>
          <c:idx val="0"/>
          <c:order val="0"/>
          <c:tx>
            <c:v>vapour quality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Sheet2!#REF!</c:f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Tmax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Sheet2!#REF!</c:f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v>Rtot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Sheet2!#REF!</c:f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v>mass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Sheet2!#REF!</c:f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4"/>
          <c:order val="4"/>
          <c:tx>
            <c:v>tstart</c:v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Sheet2!#REF!</c:f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5"/>
          <c:order val="5"/>
          <c:tx>
            <c:v>Pmax</c:v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numRef>
              <c:f>Sheet2!#REF!</c:f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113760"/>
        <c:axId val="245114152"/>
      </c:scatterChart>
      <c:valAx>
        <c:axId val="245113760"/>
        <c:scaling>
          <c:orientation val="minMax"/>
          <c:min val="-0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Tamb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114152"/>
        <c:crosses val="autoZero"/>
        <c:crossBetween val="midCat"/>
      </c:valAx>
      <c:valAx>
        <c:axId val="24511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perfromance variation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113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1113024934372"/>
          <c:y val="0.20746727851071597"/>
          <c:w val="0.24802636975065612"/>
          <c:h val="0.585065442978568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ri_cond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Sheet2!$E$3:$E$8</c:f>
              <c:numCache>
                <c:formatCode>0%</c:formatCode>
                <c:ptCount val="6"/>
                <c:pt idx="0">
                  <c:v>7.9482237511046952E-2</c:v>
                </c:pt>
                <c:pt idx="1">
                  <c:v>3.8010107829185923E-2</c:v>
                </c:pt>
                <c:pt idx="2">
                  <c:v>1.8642453133913162E-2</c:v>
                </c:pt>
                <c:pt idx="3">
                  <c:v>-1.7941799110399403E-2</c:v>
                </c:pt>
                <c:pt idx="4">
                  <c:v>-3.552114951507282E-2</c:v>
                </c:pt>
                <c:pt idx="5">
                  <c:v>-6.8060180911384813E-2</c:v>
                </c:pt>
              </c:numCache>
            </c:numRef>
          </c:yVal>
          <c:smooth val="0"/>
        </c:ser>
        <c:ser>
          <c:idx val="1"/>
          <c:order val="1"/>
          <c:tx>
            <c:v>re_cond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Sheet2!$E$11:$E$16</c:f>
              <c:numCache>
                <c:formatCode>0%</c:formatCode>
                <c:ptCount val="6"/>
                <c:pt idx="0">
                  <c:v>-0.51392522604091762</c:v>
                </c:pt>
                <c:pt idx="1">
                  <c:v>-0.18876636250194459</c:v>
                </c:pt>
                <c:pt idx="2">
                  <c:v>0.11433620058575937</c:v>
                </c:pt>
                <c:pt idx="3">
                  <c:v>0.18955484797587696</c:v>
                </c:pt>
                <c:pt idx="4">
                  <c:v>0.27970936635730853</c:v>
                </c:pt>
              </c:numCache>
            </c:numRef>
          </c:yVal>
          <c:smooth val="0"/>
        </c:ser>
        <c:ser>
          <c:idx val="2"/>
          <c:order val="2"/>
          <c:tx>
            <c:v>thickev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Sheet2!$E$18:$E$23</c:f>
              <c:numCache>
                <c:formatCode>0.000%</c:formatCode>
                <c:ptCount val="6"/>
                <c:pt idx="0">
                  <c:v>-6.6553121590690991E-5</c:v>
                </c:pt>
                <c:pt idx="1">
                  <c:v>-4.817379733978453E-5</c:v>
                </c:pt>
                <c:pt idx="2">
                  <c:v>-3.3952441091043861E-5</c:v>
                </c:pt>
                <c:pt idx="3">
                  <c:v>6.3813499241523536E-5</c:v>
                </c:pt>
                <c:pt idx="4">
                  <c:v>1.6261434696483813E-4</c:v>
                </c:pt>
                <c:pt idx="5">
                  <c:v>5.5329362535279001E-4</c:v>
                </c:pt>
              </c:numCache>
            </c:numRef>
          </c:yVal>
          <c:smooth val="0"/>
        </c:ser>
        <c:ser>
          <c:idx val="3"/>
          <c:order val="3"/>
          <c:tx>
            <c:v>Lcond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Sheet2!$E$26:$E$31</c:f>
              <c:numCache>
                <c:formatCode>0.00%</c:formatCode>
                <c:ptCount val="6"/>
                <c:pt idx="0">
                  <c:v>-3.0506793932563066E-3</c:v>
                </c:pt>
                <c:pt idx="1">
                  <c:v>-1.3595677807910632E-3</c:v>
                </c:pt>
                <c:pt idx="2">
                  <c:v>-6.6765847405098489E-4</c:v>
                </c:pt>
                <c:pt idx="3" formatCode="0.000%">
                  <c:v>6.315821908313273E-4</c:v>
                </c:pt>
                <c:pt idx="4" formatCode="0.0000%">
                  <c:v>1.2155994732737682E-3</c:v>
                </c:pt>
                <c:pt idx="5" formatCode="0.0000%">
                  <c:v>2.2297114178833474E-3</c:v>
                </c:pt>
              </c:numCache>
            </c:numRef>
          </c:yVal>
          <c:smooth val="0"/>
        </c:ser>
        <c:ser>
          <c:idx val="4"/>
          <c:order val="4"/>
          <c:tx>
            <c:v>rpw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Sheet2!$E$34:$E$39</c:f>
              <c:numCache>
                <c:formatCode>0.00%</c:formatCode>
                <c:ptCount val="6"/>
                <c:pt idx="0">
                  <c:v>4.9391122027060827E-4</c:v>
                </c:pt>
                <c:pt idx="1">
                  <c:v>-2.3491664324254308E-4</c:v>
                </c:pt>
                <c:pt idx="2">
                  <c:v>-9.6009380618594146E-5</c:v>
                </c:pt>
                <c:pt idx="3" formatCode="0.0000%">
                  <c:v>9.9666934026935403E-5</c:v>
                </c:pt>
                <c:pt idx="4" formatCode="0.0000%">
                  <c:v>2.147715429954661E-4</c:v>
                </c:pt>
                <c:pt idx="5" formatCode="0.0000%">
                  <c:v>6.0218345065164778E-4</c:v>
                </c:pt>
              </c:numCache>
            </c:numRef>
          </c:yVal>
          <c:smooth val="0"/>
        </c:ser>
        <c:ser>
          <c:idx val="5"/>
          <c:order val="5"/>
          <c:tx>
            <c:v>Lpw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Sheet2!$E$42:$E$47</c:f>
              <c:numCache>
                <c:formatCode>0.000%</c:formatCode>
                <c:ptCount val="6"/>
                <c:pt idx="0" formatCode="0.00%">
                  <c:v>-7.2874674655459408E-5</c:v>
                </c:pt>
                <c:pt idx="1">
                  <c:v>-4.6741029404753987E-5</c:v>
                </c:pt>
                <c:pt idx="2">
                  <c:v>-3.3183447379870479E-5</c:v>
                </c:pt>
                <c:pt idx="3" formatCode="0.00%">
                  <c:v>5.6402898345501754E-5</c:v>
                </c:pt>
                <c:pt idx="4" formatCode="0.00%">
                  <c:v>1.395553551241152E-4</c:v>
                </c:pt>
                <c:pt idx="5" formatCode="0.00%">
                  <c:v>3.8922073282091172E-4</c:v>
                </c:pt>
              </c:numCache>
            </c:numRef>
          </c:yVal>
          <c:smooth val="0"/>
        </c:ser>
        <c:ser>
          <c:idx val="6"/>
          <c:order val="6"/>
          <c:tx>
            <c:v>porosity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Sheet2!$E$50:$E$55</c:f>
              <c:numCache>
                <c:formatCode>0.00000%</c:formatCode>
                <c:ptCount val="6"/>
                <c:pt idx="0">
                  <c:v>-6.7870102816921525E-7</c:v>
                </c:pt>
                <c:pt idx="1">
                  <c:v>-2.0214631217659016E-6</c:v>
                </c:pt>
                <c:pt idx="2">
                  <c:v>-4.191675632791696E-6</c:v>
                </c:pt>
                <c:pt idx="3">
                  <c:v>1.0127060995845591E-6</c:v>
                </c:pt>
                <c:pt idx="4">
                  <c:v>1.6802691562722418E-6</c:v>
                </c:pt>
                <c:pt idx="5">
                  <c:v>3.3480708075248511E-6</c:v>
                </c:pt>
              </c:numCache>
            </c:numRef>
          </c:yVal>
          <c:smooth val="0"/>
        </c:ser>
        <c:ser>
          <c:idx val="7"/>
          <c:order val="7"/>
          <c:tx>
            <c:v>n_vg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Sheet2!$E$58:$E$63</c:f>
              <c:numCache>
                <c:formatCode>0.0000%</c:formatCode>
                <c:ptCount val="6"/>
                <c:pt idx="0">
                  <c:v>8.649562873530059E-5</c:v>
                </c:pt>
                <c:pt idx="1">
                  <c:v>4.7146237491799473E-5</c:v>
                </c:pt>
                <c:pt idx="2">
                  <c:v>1.1251857069447686E-5</c:v>
                </c:pt>
                <c:pt idx="3">
                  <c:v>-1.0945842859234668E-5</c:v>
                </c:pt>
                <c:pt idx="4">
                  <c:v>-4.2368760680302417E-5</c:v>
                </c:pt>
                <c:pt idx="5">
                  <c:v>-7.2826001070318906E-5</c:v>
                </c:pt>
              </c:numCache>
            </c:numRef>
          </c:yVal>
          <c:smooth val="0"/>
        </c:ser>
        <c:ser>
          <c:idx val="8"/>
          <c:order val="8"/>
          <c:tx>
            <c:v>r_vg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Sheet2!$E$66:$E$71</c:f>
              <c:numCache>
                <c:formatCode>0.0000%</c:formatCode>
                <c:ptCount val="6"/>
                <c:pt idx="0">
                  <c:v>-2.0909383038603296E-6</c:v>
                </c:pt>
                <c:pt idx="1">
                  <c:v>-1.1057795723391002E-6</c:v>
                </c:pt>
                <c:pt idx="2">
                  <c:v>-5.7131690195107987E-7</c:v>
                </c:pt>
                <c:pt idx="3">
                  <c:v>6.000073336737642E-7</c:v>
                </c:pt>
                <c:pt idx="4">
                  <c:v>1.2211733600449844E-6</c:v>
                </c:pt>
                <c:pt idx="5">
                  <c:v>2.5681837784053345E-6</c:v>
                </c:pt>
              </c:numCache>
            </c:numRef>
          </c:yVal>
          <c:smooth val="0"/>
        </c:ser>
        <c:ser>
          <c:idx val="9"/>
          <c:order val="9"/>
          <c:tx>
            <c:v>Pi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Sheet2!$E$74:$E$79</c:f>
              <c:numCache>
                <c:formatCode>0.000%</c:formatCode>
                <c:ptCount val="6"/>
                <c:pt idx="0">
                  <c:v>-2.3155415830299404E-2</c:v>
                </c:pt>
                <c:pt idx="1">
                  <c:v>-1.1469441292741394E-2</c:v>
                </c:pt>
                <c:pt idx="2">
                  <c:v>-5.7742133995431454E-3</c:v>
                </c:pt>
                <c:pt idx="3">
                  <c:v>5.4712269083644297E-3</c:v>
                </c:pt>
                <c:pt idx="4">
                  <c:v>1.1003255439096691E-2</c:v>
                </c:pt>
                <c:pt idx="5">
                  <c:v>2.1392039576187561E-2</c:v>
                </c:pt>
              </c:numCache>
            </c:numRef>
          </c:yVal>
          <c:smooth val="0"/>
        </c:ser>
        <c:ser>
          <c:idx val="10"/>
          <c:order val="10"/>
          <c:tx>
            <c:v>Qleak</c:v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Sheet2!$E$82:$E$87</c:f>
              <c:numCache>
                <c:formatCode>0.00000%</c:formatCode>
                <c:ptCount val="6"/>
                <c:pt idx="0">
                  <c:v>2.8965541447823391E-6</c:v>
                </c:pt>
                <c:pt idx="1">
                  <c:v>1.4589090470069196E-6</c:v>
                </c:pt>
                <c:pt idx="2">
                  <c:v>7.1742510433461763E-7</c:v>
                </c:pt>
                <c:pt idx="3">
                  <c:v>-7.2509847958127312E-7</c:v>
                </c:pt>
                <c:pt idx="4">
                  <c:v>-1.4546022904708015E-6</c:v>
                </c:pt>
                <c:pt idx="5">
                  <c:v>-2.9017110926573811E-6</c:v>
                </c:pt>
              </c:numCache>
            </c:numRef>
          </c:yVal>
          <c:smooth val="0"/>
        </c:ser>
        <c:ser>
          <c:idx val="11"/>
          <c:order val="11"/>
          <c:tx>
            <c:v>ri_ll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Sheet2!$E$90:$E$95</c:f>
              <c:numCache>
                <c:formatCode>0.000%</c:formatCode>
                <c:ptCount val="6"/>
                <c:pt idx="0">
                  <c:v>1.1866544304459536E-4</c:v>
                </c:pt>
                <c:pt idx="1">
                  <c:v>5.8298422366402822E-5</c:v>
                </c:pt>
                <c:pt idx="2">
                  <c:v>2.8913591992243728E-5</c:v>
                </c:pt>
                <c:pt idx="3">
                  <c:v>-2.8446817993030704E-5</c:v>
                </c:pt>
                <c:pt idx="4">
                  <c:v>-5.6454248023371405E-5</c:v>
                </c:pt>
                <c:pt idx="5">
                  <c:v>-1.1122831997730851E-4</c:v>
                </c:pt>
              </c:numCache>
            </c:numRef>
          </c:yVal>
          <c:smooth val="0"/>
        </c:ser>
        <c:ser>
          <c:idx val="12"/>
          <c:order val="12"/>
          <c:tx>
            <c:v>ri_vl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3"/>
          <c:order val="13"/>
          <c:tx>
            <c:v>Tamb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114936"/>
        <c:axId val="245115328"/>
      </c:scatterChart>
      <c:valAx>
        <c:axId val="245114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  <a:r>
                  <a:rPr lang="en-GB" baseline="0"/>
                  <a:t> variation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115328"/>
        <c:crosses val="autoZero"/>
        <c:crossBetween val="midCat"/>
      </c:valAx>
      <c:valAx>
        <c:axId val="24511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114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ri_cond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Sheet2!$G$3:$G$8</c:f>
              <c:numCache>
                <c:formatCode>0.00%</c:formatCode>
                <c:ptCount val="6"/>
                <c:pt idx="0">
                  <c:v>-1.3479243469247493E-2</c:v>
                </c:pt>
                <c:pt idx="1">
                  <c:v>-7.2745962325132243E-3</c:v>
                </c:pt>
                <c:pt idx="2">
                  <c:v>-3.7066701927738165E-3</c:v>
                </c:pt>
                <c:pt idx="3">
                  <c:v>3.8293482924064547E-3</c:v>
                </c:pt>
                <c:pt idx="4">
                  <c:v>7.6464248444120453E-3</c:v>
                </c:pt>
                <c:pt idx="5">
                  <c:v>1.584922455528116E-2</c:v>
                </c:pt>
              </c:numCache>
            </c:numRef>
          </c:yVal>
          <c:smooth val="0"/>
        </c:ser>
        <c:ser>
          <c:idx val="1"/>
          <c:order val="1"/>
          <c:tx>
            <c:v>re_cond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Sheet2!$G$11:$G$15</c:f>
              <c:numCache>
                <c:formatCode>0%</c:formatCode>
                <c:ptCount val="5"/>
                <c:pt idx="0">
                  <c:v>-0.11246003089653371</c:v>
                </c:pt>
                <c:pt idx="1">
                  <c:v>-6.2818496230358317E-2</c:v>
                </c:pt>
                <c:pt idx="2">
                  <c:v>6.3854021029154232E-2</c:v>
                </c:pt>
                <c:pt idx="3">
                  <c:v>0.12664284690795607</c:v>
                </c:pt>
                <c:pt idx="4">
                  <c:v>0.24808794582205893</c:v>
                </c:pt>
              </c:numCache>
            </c:numRef>
          </c:yVal>
          <c:smooth val="0"/>
        </c:ser>
        <c:ser>
          <c:idx val="2"/>
          <c:order val="2"/>
          <c:tx>
            <c:v>thickev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Sheet2!$G$18:$G$23</c:f>
              <c:numCache>
                <c:formatCode>0.00%</c:formatCode>
                <c:ptCount val="6"/>
                <c:pt idx="0">
                  <c:v>9.686667324388918E-3</c:v>
                </c:pt>
                <c:pt idx="1">
                  <c:v>4.2774187553161558E-3</c:v>
                </c:pt>
                <c:pt idx="2">
                  <c:v>1.9958651391991638E-3</c:v>
                </c:pt>
                <c:pt idx="3">
                  <c:v>-1.8451187487660279E-3</c:v>
                </c:pt>
                <c:pt idx="4">
                  <c:v>-3.4808209787669736E-3</c:v>
                </c:pt>
                <c:pt idx="5">
                  <c:v>-6.3993595396335812E-3</c:v>
                </c:pt>
              </c:numCache>
            </c:numRef>
          </c:yVal>
          <c:smooth val="0"/>
        </c:ser>
        <c:ser>
          <c:idx val="3"/>
          <c:order val="3"/>
          <c:tx>
            <c:v>Lcond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Sheet2!$G$26:$G$31</c:f>
              <c:numCache>
                <c:formatCode>0.00%</c:formatCode>
                <c:ptCount val="6"/>
                <c:pt idx="0">
                  <c:v>8.2575697375552856E-2</c:v>
                </c:pt>
                <c:pt idx="1">
                  <c:v>3.6801469742175387E-2</c:v>
                </c:pt>
                <c:pt idx="2">
                  <c:v>1.742239014789649E-2</c:v>
                </c:pt>
                <c:pt idx="3">
                  <c:v>-1.57465899063736E-2</c:v>
                </c:pt>
                <c:pt idx="4">
                  <c:v>-3.0039156663528063E-2</c:v>
                </c:pt>
                <c:pt idx="5">
                  <c:v>-5.4995061283448686E-2</c:v>
                </c:pt>
              </c:numCache>
            </c:numRef>
          </c:yVal>
          <c:smooth val="0"/>
        </c:ser>
        <c:ser>
          <c:idx val="4"/>
          <c:order val="4"/>
          <c:tx>
            <c:v>rpw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Sheet2!$G$34:$G$39</c:f>
              <c:numCache>
                <c:formatCode>0.000%</c:formatCode>
                <c:ptCount val="6"/>
                <c:pt idx="0">
                  <c:v>-2.6993893011276963E-2</c:v>
                </c:pt>
                <c:pt idx="1">
                  <c:v>2.3702651725045934E-5</c:v>
                </c:pt>
                <c:pt idx="2">
                  <c:v>5.6136239618114338E-4</c:v>
                </c:pt>
                <c:pt idx="3">
                  <c:v>-8.1055130103766361E-4</c:v>
                </c:pt>
                <c:pt idx="4">
                  <c:v>-1.6525525510902692E-3</c:v>
                </c:pt>
                <c:pt idx="5">
                  <c:v>-3.3427216369671131E-3</c:v>
                </c:pt>
              </c:numCache>
            </c:numRef>
          </c:yVal>
          <c:smooth val="0"/>
        </c:ser>
        <c:ser>
          <c:idx val="5"/>
          <c:order val="5"/>
          <c:tx>
            <c:v>Lpw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Sheet2!$G$42:$G$47</c:f>
              <c:numCache>
                <c:formatCode>0.00%</c:formatCode>
                <c:ptCount val="6"/>
                <c:pt idx="0">
                  <c:v>6.9128494744519113E-3</c:v>
                </c:pt>
                <c:pt idx="1">
                  <c:v>3.2661470256855956E-3</c:v>
                </c:pt>
                <c:pt idx="2">
                  <c:v>1.5488260858289246E-3</c:v>
                </c:pt>
                <c:pt idx="3">
                  <c:v>-1.4088222952947059E-3</c:v>
                </c:pt>
                <c:pt idx="4">
                  <c:v>-2.6961929524128257E-3</c:v>
                </c:pt>
                <c:pt idx="5">
                  <c:v>-4.7777303602219538E-3</c:v>
                </c:pt>
              </c:numCache>
            </c:numRef>
          </c:yVal>
          <c:smooth val="0"/>
        </c:ser>
        <c:ser>
          <c:idx val="6"/>
          <c:order val="6"/>
          <c:tx>
            <c:v>porosity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Sheet2!$G$50:$G$55</c:f>
              <c:numCache>
                <c:formatCode>0.00000%</c:formatCode>
                <c:ptCount val="6"/>
                <c:pt idx="0">
                  <c:v>1.7172975133452451E-5</c:v>
                </c:pt>
                <c:pt idx="1">
                  <c:v>4.3314139455871566E-5</c:v>
                </c:pt>
                <c:pt idx="2">
                  <c:v>8.7437139903374459E-5</c:v>
                </c:pt>
                <c:pt idx="3">
                  <c:v>-2.5464408843415166E-5</c:v>
                </c:pt>
                <c:pt idx="4">
                  <c:v>-4.2242648864018803E-5</c:v>
                </c:pt>
                <c:pt idx="5">
                  <c:v>-8.3524150810934062E-5</c:v>
                </c:pt>
              </c:numCache>
            </c:numRef>
          </c:yVal>
          <c:smooth val="0"/>
        </c:ser>
        <c:ser>
          <c:idx val="7"/>
          <c:order val="7"/>
          <c:tx>
            <c:v>n_vg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Sheet2!$G$58:$G$63</c:f>
              <c:numCache>
                <c:formatCode>0.0000%</c:formatCode>
                <c:ptCount val="6"/>
                <c:pt idx="0">
                  <c:v>-1.2622971437732235E-4</c:v>
                </c:pt>
                <c:pt idx="1">
                  <c:v>-6.8407545574490733E-5</c:v>
                </c:pt>
                <c:pt idx="2">
                  <c:v>-1.6222087362550104E-5</c:v>
                </c:pt>
                <c:pt idx="3">
                  <c:v>1.5715289177104942E-5</c:v>
                </c:pt>
                <c:pt idx="4">
                  <c:v>5.9383085672291334E-5</c:v>
                </c:pt>
                <c:pt idx="5">
                  <c:v>9.9602910806434084E-5</c:v>
                </c:pt>
              </c:numCache>
            </c:numRef>
          </c:yVal>
          <c:smooth val="0"/>
        </c:ser>
        <c:ser>
          <c:idx val="8"/>
          <c:order val="8"/>
          <c:tx>
            <c:v>r_vg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Sheet2!$G$66:$G$71</c:f>
              <c:numCache>
                <c:formatCode>0.00000%</c:formatCode>
                <c:ptCount val="6"/>
                <c:pt idx="0">
                  <c:v>3.329387859456134E-6</c:v>
                </c:pt>
                <c:pt idx="1">
                  <c:v>1.7520876743875467E-6</c:v>
                </c:pt>
                <c:pt idx="2">
                  <c:v>8.9982783593166542E-7</c:v>
                </c:pt>
                <c:pt idx="3">
                  <c:v>-9.4928561582331018E-7</c:v>
                </c:pt>
                <c:pt idx="4">
                  <c:v>-1.9408449304641205E-6</c:v>
                </c:pt>
                <c:pt idx="5">
                  <c:v>-4.0690410122429541E-6</c:v>
                </c:pt>
              </c:numCache>
            </c:numRef>
          </c:yVal>
          <c:smooth val="0"/>
        </c:ser>
        <c:ser>
          <c:idx val="9"/>
          <c:order val="9"/>
          <c:tx>
            <c:v>Pi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Sheet2!$G$74:$G$79</c:f>
              <c:numCache>
                <c:formatCode>0.000%</c:formatCode>
                <c:ptCount val="6"/>
                <c:pt idx="0">
                  <c:v>-9.7331160107979337E-3</c:v>
                </c:pt>
                <c:pt idx="1">
                  <c:v>-4.8392225496882886E-3</c:v>
                </c:pt>
                <c:pt idx="2">
                  <c:v>-2.4532874214776468E-3</c:v>
                </c:pt>
                <c:pt idx="3">
                  <c:v>2.3645365701580028E-3</c:v>
                </c:pt>
                <c:pt idx="4">
                  <c:v>4.7948101010520314E-3</c:v>
                </c:pt>
                <c:pt idx="5">
                  <c:v>9.8216341882198521E-3</c:v>
                </c:pt>
              </c:numCache>
            </c:numRef>
          </c:yVal>
          <c:smooth val="0"/>
        </c:ser>
        <c:ser>
          <c:idx val="10"/>
          <c:order val="10"/>
          <c:tx>
            <c:v>Qleak</c:v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Sheet2!$G$82:$G$87</c:f>
              <c:numCache>
                <c:formatCode>0.00000%</c:formatCode>
                <c:ptCount val="6"/>
                <c:pt idx="0">
                  <c:v>6.6748421888282586E-6</c:v>
                </c:pt>
                <c:pt idx="1">
                  <c:v>3.3377032224275355E-6</c:v>
                </c:pt>
                <c:pt idx="2">
                  <c:v>1.6666440457210286E-6</c:v>
                </c:pt>
                <c:pt idx="3">
                  <c:v>-1.6705288989053115E-6</c:v>
                </c:pt>
                <c:pt idx="4">
                  <c:v>-3.3398026586601443E-6</c:v>
                </c:pt>
                <c:pt idx="5">
                  <c:v>-6.6786137862494967E-6</c:v>
                </c:pt>
              </c:numCache>
            </c:numRef>
          </c:yVal>
          <c:smooth val="0"/>
        </c:ser>
        <c:ser>
          <c:idx val="11"/>
          <c:order val="11"/>
          <c:tx>
            <c:v>ri_ll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Sheet2!$G$90:$G$95</c:f>
              <c:numCache>
                <c:formatCode>0.0000%</c:formatCode>
                <c:ptCount val="6"/>
                <c:pt idx="0">
                  <c:v>-3.1262113014773565E-5</c:v>
                </c:pt>
                <c:pt idx="1">
                  <c:v>-1.5360036995413513E-5</c:v>
                </c:pt>
                <c:pt idx="2">
                  <c:v>-7.6156530503371567E-6</c:v>
                </c:pt>
                <c:pt idx="3">
                  <c:v>7.4926950932060545E-6</c:v>
                </c:pt>
                <c:pt idx="4">
                  <c:v>1.4869731792434668E-5</c:v>
                </c:pt>
                <c:pt idx="5">
                  <c:v>2.9299224343925085E-5</c:v>
                </c:pt>
              </c:numCache>
            </c:numRef>
          </c:yVal>
          <c:smooth val="0"/>
        </c:ser>
        <c:ser>
          <c:idx val="12"/>
          <c:order val="12"/>
          <c:tx>
            <c:v>ri_vl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3"/>
          <c:order val="13"/>
          <c:tx>
            <c:v>Tamb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116112"/>
        <c:axId val="245116504"/>
      </c:scatterChart>
      <c:valAx>
        <c:axId val="245116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  <a:r>
                  <a:rPr lang="en-GB" baseline="0"/>
                  <a:t> variation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116504"/>
        <c:crosses val="autoZero"/>
        <c:crossBetween val="midCat"/>
      </c:valAx>
      <c:valAx>
        <c:axId val="245116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Tmax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116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1"/>
          <c:order val="0"/>
          <c:tx>
            <c:v>ri_cond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Sheet2!$I$3:$I$8</c:f>
              <c:numCache>
                <c:formatCode>0%</c:formatCode>
                <c:ptCount val="6"/>
                <c:pt idx="0">
                  <c:v>-4.183972083424306E-2</c:v>
                </c:pt>
                <c:pt idx="1">
                  <c:v>-2.2544828549720584E-2</c:v>
                </c:pt>
                <c:pt idx="2">
                  <c:v>-1.1477078496704719E-2</c:v>
                </c:pt>
                <c:pt idx="3">
                  <c:v>1.1834027872807434E-2</c:v>
                </c:pt>
                <c:pt idx="4">
                  <c:v>2.3607283274633954E-2</c:v>
                </c:pt>
                <c:pt idx="5">
                  <c:v>4.8830995377809522E-2</c:v>
                </c:pt>
              </c:numCache>
            </c:numRef>
          </c:yVal>
          <c:smooth val="0"/>
        </c:ser>
        <c:ser>
          <c:idx val="12"/>
          <c:order val="1"/>
          <c:tx>
            <c:v>re_cond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Sheet2!$I$11:$I$15</c:f>
              <c:numCache>
                <c:formatCode>0%</c:formatCode>
                <c:ptCount val="5"/>
                <c:pt idx="0">
                  <c:v>-0.35816212108428536</c:v>
                </c:pt>
                <c:pt idx="1">
                  <c:v>-0.19747971145093449</c:v>
                </c:pt>
                <c:pt idx="2">
                  <c:v>0.19436966038274969</c:v>
                </c:pt>
                <c:pt idx="3">
                  <c:v>0.37951305147947706</c:v>
                </c:pt>
                <c:pt idx="4">
                  <c:v>0.72120946405728503</c:v>
                </c:pt>
              </c:numCache>
            </c:numRef>
          </c:yVal>
          <c:smooth val="0"/>
        </c:ser>
        <c:ser>
          <c:idx val="13"/>
          <c:order val="2"/>
          <c:tx>
            <c:v>thickev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Sheet2!$I$18:$I$23</c:f>
              <c:numCache>
                <c:formatCode>0%</c:formatCode>
                <c:ptCount val="6"/>
                <c:pt idx="0">
                  <c:v>0.10614614852223862</c:v>
                </c:pt>
                <c:pt idx="1">
                  <c:v>4.6846725319595051E-2</c:v>
                </c:pt>
                <c:pt idx="2">
                  <c:v>2.1844095772885722E-2</c:v>
                </c:pt>
                <c:pt idx="3">
                  <c:v>-2.0125806199955951E-2</c:v>
                </c:pt>
                <c:pt idx="4">
                  <c:v>-3.7899981358707376E-2</c:v>
                </c:pt>
                <c:pt idx="5">
                  <c:v>-6.9222559601577957E-2</c:v>
                </c:pt>
              </c:numCache>
            </c:numRef>
          </c:yVal>
          <c:smooth val="0"/>
        </c:ser>
        <c:ser>
          <c:idx val="14"/>
          <c:order val="3"/>
          <c:tx>
            <c:v>Lcond</c:v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Sheet2!$I$26:$I$31</c:f>
              <c:numCache>
                <c:formatCode>0.00%</c:formatCode>
                <c:ptCount val="6"/>
                <c:pt idx="0">
                  <c:v>0.25018668865052268</c:v>
                </c:pt>
                <c:pt idx="1">
                  <c:v>0.11278588163347114</c:v>
                </c:pt>
                <c:pt idx="2">
                  <c:v>5.3656173878017188E-2</c:v>
                </c:pt>
                <c:pt idx="3">
                  <c:v>-4.8905856150480764E-2</c:v>
                </c:pt>
                <c:pt idx="4">
                  <c:v>-9.363756722078985E-2</c:v>
                </c:pt>
                <c:pt idx="5">
                  <c:v>-0.17253540528829914</c:v>
                </c:pt>
              </c:numCache>
            </c:numRef>
          </c:yVal>
          <c:smooth val="0"/>
        </c:ser>
        <c:ser>
          <c:idx val="15"/>
          <c:order val="4"/>
          <c:tx>
            <c:v>rpw</c:v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Sheet2!$I$34:$I$39</c:f>
              <c:numCache>
                <c:formatCode>0.00%</c:formatCode>
                <c:ptCount val="6"/>
                <c:pt idx="0">
                  <c:v>-0.29137282485372717</c:v>
                </c:pt>
                <c:pt idx="1">
                  <c:v>-1.4032668345807377E-3</c:v>
                </c:pt>
                <c:pt idx="2">
                  <c:v>5.5825695178129747E-3</c:v>
                </c:pt>
                <c:pt idx="3">
                  <c:v>-8.4631967822712331E-3</c:v>
                </c:pt>
                <c:pt idx="4">
                  <c:v>-1.7343511317392913E-2</c:v>
                </c:pt>
                <c:pt idx="5">
                  <c:v>-3.499990119013708E-2</c:v>
                </c:pt>
              </c:numCache>
            </c:numRef>
          </c:yVal>
          <c:smooth val="0"/>
        </c:ser>
        <c:ser>
          <c:idx val="16"/>
          <c:order val="5"/>
          <c:tx>
            <c:v>Lpw</c:v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Sheet2!$I$42:$I$47</c:f>
              <c:numCache>
                <c:formatCode>0.00%</c:formatCode>
                <c:ptCount val="6"/>
                <c:pt idx="0">
                  <c:v>7.5644922616203397E-2</c:v>
                </c:pt>
                <c:pt idx="1">
                  <c:v>3.5727124702017193E-2</c:v>
                </c:pt>
                <c:pt idx="2">
                  <c:v>1.6928696559243544E-2</c:v>
                </c:pt>
                <c:pt idx="3">
                  <c:v>-1.5340118361710502E-2</c:v>
                </c:pt>
                <c:pt idx="4">
                  <c:v>-2.9306424781795858E-2</c:v>
                </c:pt>
                <c:pt idx="5">
                  <c:v>-5.168013487050864E-2</c:v>
                </c:pt>
              </c:numCache>
            </c:numRef>
          </c:yVal>
          <c:smooth val="0"/>
        </c:ser>
        <c:ser>
          <c:idx val="17"/>
          <c:order val="6"/>
          <c:tx>
            <c:v>porosity</c:v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Sheet2!$I$50:$I$55</c:f>
              <c:numCache>
                <c:formatCode>0.000%</c:formatCode>
                <c:ptCount val="6"/>
                <c:pt idx="0">
                  <c:v>1.8188211638124767E-4</c:v>
                </c:pt>
                <c:pt idx="1">
                  <c:v>4.5823439631444661E-4</c:v>
                </c:pt>
                <c:pt idx="2">
                  <c:v>9.2674372831246378E-4</c:v>
                </c:pt>
                <c:pt idx="3">
                  <c:v>-2.6960536250410092E-4</c:v>
                </c:pt>
                <c:pt idx="4">
                  <c:v>-4.4722270508558345E-4</c:v>
                </c:pt>
                <c:pt idx="5">
                  <c:v>-8.8405772747738752E-4</c:v>
                </c:pt>
              </c:numCache>
            </c:numRef>
          </c:yVal>
          <c:smooth val="0"/>
        </c:ser>
        <c:ser>
          <c:idx val="18"/>
          <c:order val="7"/>
          <c:tx>
            <c:v>nvg</c:v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Sheet2!$I$58:$I$63</c:f>
              <c:numCache>
                <c:formatCode>0.000%</c:formatCode>
                <c:ptCount val="6"/>
                <c:pt idx="0">
                  <c:v>-6.5031344712141424E-4</c:v>
                </c:pt>
                <c:pt idx="1">
                  <c:v>-3.4969193209626742E-4</c:v>
                </c:pt>
                <c:pt idx="2">
                  <c:v>-8.2193235603041543E-5</c:v>
                </c:pt>
                <c:pt idx="3">
                  <c:v>7.9455000637035676E-5</c:v>
                </c:pt>
                <c:pt idx="4">
                  <c:v>2.9623772439918363E-4</c:v>
                </c:pt>
                <c:pt idx="5">
                  <c:v>4.9066894504022629E-4</c:v>
                </c:pt>
              </c:numCache>
            </c:numRef>
          </c:yVal>
          <c:smooth val="0"/>
        </c:ser>
        <c:ser>
          <c:idx val="19"/>
          <c:order val="8"/>
          <c:tx>
            <c:v>rvg</c:v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Sheet2!$I$66:$I$71</c:f>
              <c:numCache>
                <c:formatCode>0.0000%</c:formatCode>
                <c:ptCount val="6"/>
                <c:pt idx="0">
                  <c:v>1.9518707823836465E-5</c:v>
                </c:pt>
                <c:pt idx="1">
                  <c:v>1.0257779967467671E-5</c:v>
                </c:pt>
                <c:pt idx="2">
                  <c:v>5.2742393029656158E-6</c:v>
                </c:pt>
                <c:pt idx="3">
                  <c:v>-5.5465624870737625E-6</c:v>
                </c:pt>
                <c:pt idx="4">
                  <c:v>-1.1346467732806626E-5</c:v>
                </c:pt>
                <c:pt idx="5">
                  <c:v>-2.3799674725358518E-5</c:v>
                </c:pt>
              </c:numCache>
            </c:numRef>
          </c:yVal>
          <c:smooth val="0"/>
        </c:ser>
        <c:ser>
          <c:idx val="20"/>
          <c:order val="9"/>
          <c:tx>
            <c:v>Pi</c:v>
          </c:tx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Sheet2!$I$74:$I$79</c:f>
              <c:numCache>
                <c:formatCode>0.00%</c:formatCode>
                <c:ptCount val="6"/>
                <c:pt idx="0">
                  <c:v>-3.0181863502683266E-2</c:v>
                </c:pt>
                <c:pt idx="1">
                  <c:v>-1.4987633081711395E-2</c:v>
                </c:pt>
                <c:pt idx="2">
                  <c:v>-7.5936272076945919E-3</c:v>
                </c:pt>
                <c:pt idx="3">
                  <c:v>7.3097553387479796E-3</c:v>
                </c:pt>
                <c:pt idx="4">
                  <c:v>1.4813800243553625E-2</c:v>
                </c:pt>
                <c:pt idx="5">
                  <c:v>3.0305970217428639E-2</c:v>
                </c:pt>
              </c:numCache>
            </c:numRef>
          </c:yVal>
          <c:smooth val="0"/>
        </c:ser>
        <c:ser>
          <c:idx val="21"/>
          <c:order val="10"/>
          <c:tx>
            <c:v>Qleak</c:v>
          </c:tx>
          <c:spPr>
            <a:ln w="190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Sheet2!$I$82:$I$87</c:f>
              <c:numCache>
                <c:formatCode>0.0000%</c:formatCode>
                <c:ptCount val="6"/>
                <c:pt idx="0">
                  <c:v>9.7755957429265943E-5</c:v>
                </c:pt>
                <c:pt idx="1">
                  <c:v>4.8879864102830275E-5</c:v>
                </c:pt>
                <c:pt idx="2">
                  <c:v>2.4432345596071654E-5</c:v>
                </c:pt>
                <c:pt idx="3">
                  <c:v>-2.4444315642733019E-5</c:v>
                </c:pt>
                <c:pt idx="4">
                  <c:v>-4.8884695728905274E-5</c:v>
                </c:pt>
                <c:pt idx="5">
                  <c:v>-9.7766088729032543E-5</c:v>
                </c:pt>
              </c:numCache>
            </c:numRef>
          </c:yVal>
          <c:smooth val="0"/>
        </c:ser>
        <c:ser>
          <c:idx val="22"/>
          <c:order val="11"/>
          <c:tx>
            <c:v>ri_ll</c:v>
          </c:tx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Sheet2!$I$90:$I$95</c:f>
              <c:numCache>
                <c:formatCode>0.00%</c:formatCode>
                <c:ptCount val="6"/>
                <c:pt idx="0">
                  <c:v>8.6846723751382426E-3</c:v>
                </c:pt>
                <c:pt idx="1">
                  <c:v>4.2666270597862726E-3</c:v>
                </c:pt>
                <c:pt idx="2">
                  <c:v>2.1154564646747574E-3</c:v>
                </c:pt>
                <c:pt idx="3">
                  <c:v>-2.0816050218608684E-3</c:v>
                </c:pt>
                <c:pt idx="4">
                  <c:v>-4.131031976830471E-3</c:v>
                </c:pt>
                <c:pt idx="5">
                  <c:v>-8.1392947656430889E-3</c:v>
                </c:pt>
              </c:numCache>
            </c:numRef>
          </c:yVal>
          <c:smooth val="0"/>
        </c:ser>
        <c:ser>
          <c:idx val="23"/>
          <c:order val="12"/>
          <c:tx>
            <c:v>re_vl</c:v>
          </c:tx>
          <c:spPr>
            <a:ln w="1905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4"/>
          <c:order val="13"/>
          <c:tx>
            <c:v>Tamb</c:v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117288"/>
        <c:axId val="245117680"/>
      </c:scatterChart>
      <c:valAx>
        <c:axId val="245117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  <a:r>
                  <a:rPr lang="en-GB" baseline="0"/>
                  <a:t> variation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117680"/>
        <c:crosses val="autoZero"/>
        <c:crossBetween val="midCat"/>
      </c:valAx>
      <c:valAx>
        <c:axId val="24511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Rtot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117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ri_cond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Sheet2!$K$3:$K$8</c:f>
              <c:numCache>
                <c:formatCode>0.000%</c:formatCode>
                <c:ptCount val="6"/>
                <c:pt idx="0">
                  <c:v>-4.9393261706217127E-2</c:v>
                </c:pt>
                <c:pt idx="1">
                  <c:v>-2.4696630853108564E-2</c:v>
                </c:pt>
                <c:pt idx="2">
                  <c:v>-1.2348315426554356E-2</c:v>
                </c:pt>
                <c:pt idx="3">
                  <c:v>1.2348315426562541E-2</c:v>
                </c:pt>
                <c:pt idx="4">
                  <c:v>2.4696630853116897E-2</c:v>
                </c:pt>
                <c:pt idx="5">
                  <c:v>4.9393261706225461E-2</c:v>
                </c:pt>
              </c:numCache>
            </c:numRef>
          </c:yVal>
          <c:smooth val="0"/>
        </c:ser>
        <c:ser>
          <c:idx val="1"/>
          <c:order val="1"/>
          <c:tx>
            <c:v>re_COND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Sheet2!$K$11:$K$15</c:f>
              <c:numCache>
                <c:formatCode>0%</c:formatCode>
                <c:ptCount val="5"/>
                <c:pt idx="0">
                  <c:v>-0.21450787940988636</c:v>
                </c:pt>
                <c:pt idx="1">
                  <c:v>-0.11007641180244288</c:v>
                </c:pt>
                <c:pt idx="2">
                  <c:v>0.11572135599744272</c:v>
                </c:pt>
                <c:pt idx="3">
                  <c:v>0.23708765618987723</c:v>
                </c:pt>
                <c:pt idx="4">
                  <c:v>0.49675508915974642</c:v>
                </c:pt>
              </c:numCache>
            </c:numRef>
          </c:yVal>
          <c:smooth val="0"/>
        </c:ser>
        <c:ser>
          <c:idx val="2"/>
          <c:order val="2"/>
          <c:tx>
            <c:v>thickev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Sheet2!$K$18:$K$23</c:f>
              <c:numCache>
                <c:formatCode>0%</c:formatCode>
                <c:ptCount val="6"/>
                <c:pt idx="0">
                  <c:v>-9.9063319930785348E-2</c:v>
                </c:pt>
                <c:pt idx="1">
                  <c:v>-4.9959862933324453E-2</c:v>
                </c:pt>
                <c:pt idx="2">
                  <c:v>-2.4793085845269531E-2</c:v>
                </c:pt>
                <c:pt idx="3">
                  <c:v>2.5600017737973629E-2</c:v>
                </c:pt>
                <c:pt idx="4">
                  <c:v>5.0816268869204678E-2</c:v>
                </c:pt>
                <c:pt idx="5">
                  <c:v>0.10248894367428973</c:v>
                </c:pt>
              </c:numCache>
            </c:numRef>
          </c:yVal>
          <c:smooth val="0"/>
        </c:ser>
        <c:ser>
          <c:idx val="3"/>
          <c:order val="3"/>
          <c:tx>
            <c:v>Lcond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Sheet2!$K$26:$K$31</c:f>
              <c:numCache>
                <c:formatCode>0.000%</c:formatCode>
                <c:ptCount val="6"/>
                <c:pt idx="0">
                  <c:v>-5.2921351828092163E-2</c:v>
                </c:pt>
                <c:pt idx="1">
                  <c:v>-2.6460675914046154E-2</c:v>
                </c:pt>
                <c:pt idx="2">
                  <c:v>-1.3230337957018987E-2</c:v>
                </c:pt>
                <c:pt idx="3">
                  <c:v>1.3230337957027169E-2</c:v>
                </c:pt>
                <c:pt idx="4">
                  <c:v>2.6460675914054339E-2</c:v>
                </c:pt>
                <c:pt idx="5">
                  <c:v>5.2921351828100496E-2</c:v>
                </c:pt>
              </c:numCache>
            </c:numRef>
          </c:yVal>
          <c:smooth val="0"/>
        </c:ser>
        <c:ser>
          <c:idx val="4"/>
          <c:order val="4"/>
          <c:tx>
            <c:v>rpw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Sheet2!$K$34:$K$39</c:f>
              <c:numCache>
                <c:formatCode>0.000%</c:formatCode>
                <c:ptCount val="6"/>
                <c:pt idx="0">
                  <c:v>-5.940008178599996E-3</c:v>
                </c:pt>
                <c:pt idx="1">
                  <c:v>-3.0235479028443177E-3</c:v>
                </c:pt>
                <c:pt idx="2">
                  <c:v>-1.5092450115855045E-3</c:v>
                </c:pt>
                <c:pt idx="3">
                  <c:v>1.5684103239023452E-3</c:v>
                </c:pt>
                <c:pt idx="4">
                  <c:v>3.130635529941141E-3</c:v>
                </c:pt>
                <c:pt idx="5">
                  <c:v>6.368358686979254E-3</c:v>
                </c:pt>
              </c:numCache>
            </c:numRef>
          </c:yVal>
          <c:smooth val="0"/>
        </c:ser>
        <c:ser>
          <c:idx val="5"/>
          <c:order val="5"/>
          <c:tx>
            <c:v>L_pw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Sheet2!$K$42:$K$47</c:f>
              <c:numCache>
                <c:formatCode>0.000%</c:formatCode>
                <c:ptCount val="6"/>
                <c:pt idx="0">
                  <c:v>-6.2720688733804118E-3</c:v>
                </c:pt>
                <c:pt idx="1">
                  <c:v>-3.2928361585236447E-3</c:v>
                </c:pt>
                <c:pt idx="2">
                  <c:v>-1.6464180792618967E-3</c:v>
                </c:pt>
                <c:pt idx="3">
                  <c:v>1.6464180792700803E-3</c:v>
                </c:pt>
                <c:pt idx="4">
                  <c:v>3.292836158531977E-3</c:v>
                </c:pt>
                <c:pt idx="5">
                  <c:v>6.2720688733885945E-3</c:v>
                </c:pt>
              </c:numCache>
            </c:numRef>
          </c:yVal>
          <c:smooth val="0"/>
        </c:ser>
        <c:ser>
          <c:idx val="6"/>
          <c:order val="6"/>
          <c:tx>
            <c:v>porosity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Sheet2!$K$50:$K$55</c:f>
              <c:numCache>
                <c:formatCode>0.000%</c:formatCode>
                <c:ptCount val="6"/>
                <c:pt idx="0">
                  <c:v>-1.7173205617576971E-5</c:v>
                </c:pt>
                <c:pt idx="1">
                  <c:v>-4.2933014048034116E-5</c:v>
                </c:pt>
                <c:pt idx="2">
                  <c:v>-8.5866028095919452E-5</c:v>
                </c:pt>
                <c:pt idx="3">
                  <c:v>2.5759808430308355E-5</c:v>
                </c:pt>
                <c:pt idx="4">
                  <c:v>4.2933014056217491E-5</c:v>
                </c:pt>
                <c:pt idx="5">
                  <c:v>8.586602810410282E-5</c:v>
                </c:pt>
              </c:numCache>
            </c:numRef>
          </c:yVal>
          <c:smooth val="0"/>
        </c:ser>
        <c:ser>
          <c:idx val="7"/>
          <c:order val="7"/>
          <c:tx>
            <c:v>rvg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Sheet2!$K$66:$K$71</c:f>
              <c:numCache>
                <c:formatCode>0.00000%</c:formatCode>
                <c:ptCount val="6"/>
                <c:pt idx="0">
                  <c:v>-1.7400390698811263E-6</c:v>
                </c:pt>
                <c:pt idx="1">
                  <c:v>-9.1835395519744636E-7</c:v>
                </c:pt>
                <c:pt idx="2">
                  <c:v>-4.7126057743674287E-7</c:v>
                </c:pt>
                <c:pt idx="3">
                  <c:v>4.9542779377711035E-7</c:v>
                </c:pt>
                <c:pt idx="4">
                  <c:v>1.015022795562424E-6</c:v>
                </c:pt>
                <c:pt idx="5">
                  <c:v>2.1267144314898259E-6</c:v>
                </c:pt>
              </c:numCache>
            </c:numRef>
          </c:yVal>
          <c:smooth val="0"/>
        </c:ser>
        <c:ser>
          <c:idx val="8"/>
          <c:order val="8"/>
          <c:tx>
            <c:v>ri_ll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Sheet2!$K$90:$K$95</c:f>
              <c:numCache>
                <c:formatCode>0.0000%</c:formatCode>
                <c:ptCount val="6"/>
                <c:pt idx="0">
                  <c:v>4.6185907049982967E-2</c:v>
                </c:pt>
                <c:pt idx="1">
                  <c:v>2.4375895387492692E-2</c:v>
                </c:pt>
                <c:pt idx="2">
                  <c:v>1.2508683159370476E-2</c:v>
                </c:pt>
                <c:pt idx="3">
                  <c:v>-1.3150154090619185E-2</c:v>
                </c:pt>
                <c:pt idx="4">
                  <c:v>-2.694177911248663E-2</c:v>
                </c:pt>
                <c:pt idx="5">
                  <c:v>-5.6449441949967344E-2</c:v>
                </c:pt>
              </c:numCache>
            </c:numRef>
          </c:yVal>
          <c:smooth val="0"/>
        </c:ser>
        <c:ser>
          <c:idx val="9"/>
          <c:order val="9"/>
          <c:tx>
            <c:v>ri_vl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0"/>
          <c:order val="10"/>
          <c:tx>
            <c:v>Tamb</c:v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118464"/>
        <c:axId val="245118856"/>
      </c:scatterChart>
      <c:valAx>
        <c:axId val="245118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variation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118856"/>
        <c:crosses val="autoZero"/>
        <c:crossBetween val="midCat"/>
      </c:valAx>
      <c:valAx>
        <c:axId val="245118856"/>
        <c:scaling>
          <c:orientation val="minMax"/>
          <c:min val="-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118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528297244094489E-2"/>
          <c:y val="8.0941869021339222E-2"/>
          <c:w val="0.70526130522747155"/>
          <c:h val="0.84558469926358548"/>
        </c:manualLayout>
      </c:layout>
      <c:scatterChart>
        <c:scatterStyle val="lineMarker"/>
        <c:varyColors val="0"/>
        <c:ser>
          <c:idx val="0"/>
          <c:order val="0"/>
          <c:tx>
            <c:v>vapour quality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Sheet2!$B$11:$B$15</c:f>
              <c:numCache>
                <c:formatCode>0%</c:formatCode>
                <c:ptCount val="5"/>
                <c:pt idx="0">
                  <c:v>-0.1</c:v>
                </c:pt>
                <c:pt idx="1">
                  <c:v>-0.05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</c:numCache>
            </c:numRef>
          </c:xVal>
          <c:yVal>
            <c:numRef>
              <c:f>Sheet2!$E$11:$E$15</c:f>
              <c:numCache>
                <c:formatCode>0%</c:formatCode>
                <c:ptCount val="5"/>
                <c:pt idx="0">
                  <c:v>-0.51392522604091762</c:v>
                </c:pt>
                <c:pt idx="1">
                  <c:v>-0.18876636250194459</c:v>
                </c:pt>
                <c:pt idx="2">
                  <c:v>0.11433620058575937</c:v>
                </c:pt>
                <c:pt idx="3">
                  <c:v>0.18955484797587696</c:v>
                </c:pt>
                <c:pt idx="4">
                  <c:v>0.27970936635730853</c:v>
                </c:pt>
              </c:numCache>
            </c:numRef>
          </c:yVal>
          <c:smooth val="0"/>
        </c:ser>
        <c:ser>
          <c:idx val="1"/>
          <c:order val="1"/>
          <c:tx>
            <c:v>Tmax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Sheet2!$B$11:$B$15</c:f>
              <c:numCache>
                <c:formatCode>0%</c:formatCode>
                <c:ptCount val="5"/>
                <c:pt idx="0">
                  <c:v>-0.1</c:v>
                </c:pt>
                <c:pt idx="1">
                  <c:v>-0.05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</c:numCache>
            </c:numRef>
          </c:xVal>
          <c:yVal>
            <c:numRef>
              <c:f>Sheet2!$G$11:$G$15</c:f>
              <c:numCache>
                <c:formatCode>0%</c:formatCode>
                <c:ptCount val="5"/>
                <c:pt idx="0">
                  <c:v>-0.11246003089653371</c:v>
                </c:pt>
                <c:pt idx="1">
                  <c:v>-6.2818496230358317E-2</c:v>
                </c:pt>
                <c:pt idx="2">
                  <c:v>6.3854021029154232E-2</c:v>
                </c:pt>
                <c:pt idx="3">
                  <c:v>0.12664284690795607</c:v>
                </c:pt>
                <c:pt idx="4">
                  <c:v>0.24808794582205893</c:v>
                </c:pt>
              </c:numCache>
            </c:numRef>
          </c:yVal>
          <c:smooth val="0"/>
        </c:ser>
        <c:ser>
          <c:idx val="2"/>
          <c:order val="2"/>
          <c:tx>
            <c:v>Rtot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Sheet2!$B$11:$B$15</c:f>
              <c:numCache>
                <c:formatCode>0%</c:formatCode>
                <c:ptCount val="5"/>
                <c:pt idx="0">
                  <c:v>-0.1</c:v>
                </c:pt>
                <c:pt idx="1">
                  <c:v>-0.05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</c:numCache>
            </c:numRef>
          </c:xVal>
          <c:yVal>
            <c:numRef>
              <c:f>Sheet2!$I$11:$I$15</c:f>
              <c:numCache>
                <c:formatCode>0%</c:formatCode>
                <c:ptCount val="5"/>
                <c:pt idx="0">
                  <c:v>-0.35816212108428536</c:v>
                </c:pt>
                <c:pt idx="1">
                  <c:v>-0.19747971145093449</c:v>
                </c:pt>
                <c:pt idx="2">
                  <c:v>0.19436966038274969</c:v>
                </c:pt>
                <c:pt idx="3">
                  <c:v>0.37951305147947706</c:v>
                </c:pt>
                <c:pt idx="4">
                  <c:v>0.72120946405728503</c:v>
                </c:pt>
              </c:numCache>
            </c:numRef>
          </c:yVal>
          <c:smooth val="0"/>
        </c:ser>
        <c:ser>
          <c:idx val="3"/>
          <c:order val="3"/>
          <c:tx>
            <c:v>mass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Sheet2!$B$11:$B$15</c:f>
              <c:numCache>
                <c:formatCode>0%</c:formatCode>
                <c:ptCount val="5"/>
                <c:pt idx="0">
                  <c:v>-0.1</c:v>
                </c:pt>
                <c:pt idx="1">
                  <c:v>-0.05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</c:numCache>
            </c:numRef>
          </c:xVal>
          <c:yVal>
            <c:numRef>
              <c:f>Sheet2!$K$11:$K$15</c:f>
              <c:numCache>
                <c:formatCode>0%</c:formatCode>
                <c:ptCount val="5"/>
                <c:pt idx="0">
                  <c:v>-0.21450787940988636</c:v>
                </c:pt>
                <c:pt idx="1">
                  <c:v>-0.11007641180244288</c:v>
                </c:pt>
                <c:pt idx="2">
                  <c:v>0.11572135599744272</c:v>
                </c:pt>
                <c:pt idx="3">
                  <c:v>0.23708765618987723</c:v>
                </c:pt>
                <c:pt idx="4">
                  <c:v>0.49675508915974642</c:v>
                </c:pt>
              </c:numCache>
            </c:numRef>
          </c:yVal>
          <c:smooth val="0"/>
        </c:ser>
        <c:ser>
          <c:idx val="4"/>
          <c:order val="4"/>
          <c:tx>
            <c:v>tstart</c:v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Sheet2!$B$11:$B$15</c:f>
              <c:numCache>
                <c:formatCode>0%</c:formatCode>
                <c:ptCount val="5"/>
                <c:pt idx="0">
                  <c:v>-0.1</c:v>
                </c:pt>
                <c:pt idx="1">
                  <c:v>-0.05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</c:numCache>
            </c:numRef>
          </c:xVal>
          <c:yVal>
            <c:numRef>
              <c:f>Sheet2!$M$11:$M$15</c:f>
              <c:numCache>
                <c:formatCode>0%</c:formatCode>
                <c:ptCount val="5"/>
                <c:pt idx="0">
                  <c:v>-0.14583333333333334</c:v>
                </c:pt>
                <c:pt idx="1">
                  <c:v>-5.2083333333333336E-2</c:v>
                </c:pt>
                <c:pt idx="2">
                  <c:v>0.21875</c:v>
                </c:pt>
                <c:pt idx="3">
                  <c:v>0.44791666666666669</c:v>
                </c:pt>
                <c:pt idx="4">
                  <c:v>0.90625</c:v>
                </c:pt>
              </c:numCache>
            </c:numRef>
          </c:yVal>
          <c:smooth val="0"/>
        </c:ser>
        <c:ser>
          <c:idx val="5"/>
          <c:order val="5"/>
          <c:tx>
            <c:v>Pmax</c:v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numRef>
              <c:f>Sheet2!$B$11:$B$15</c:f>
              <c:numCache>
                <c:formatCode>0%</c:formatCode>
                <c:ptCount val="5"/>
                <c:pt idx="0">
                  <c:v>-0.1</c:v>
                </c:pt>
                <c:pt idx="1">
                  <c:v>-0.05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</c:numCache>
            </c:numRef>
          </c:xVal>
          <c:yVal>
            <c:numRef>
              <c:f>Sheet2!$O$11:$O$15</c:f>
              <c:numCache>
                <c:formatCode>0%</c:formatCode>
                <c:ptCount val="5"/>
                <c:pt idx="0">
                  <c:v>-8.3325276787417288E-2</c:v>
                </c:pt>
                <c:pt idx="1">
                  <c:v>-4.7214166287586457E-2</c:v>
                </c:pt>
                <c:pt idx="2">
                  <c:v>4.9757736931727498E-2</c:v>
                </c:pt>
                <c:pt idx="3">
                  <c:v>0.10045091659004271</c:v>
                </c:pt>
                <c:pt idx="4">
                  <c:v>0.20359421168675673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8360"/>
        <c:axId val="79347968"/>
      </c:scatterChart>
      <c:valAx>
        <c:axId val="79348360"/>
        <c:scaling>
          <c:orientation val="minMax"/>
          <c:min val="-0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re_cond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7968"/>
        <c:crosses val="autoZero"/>
        <c:crossBetween val="midCat"/>
      </c:valAx>
      <c:valAx>
        <c:axId val="7934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performance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8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1113024934372"/>
          <c:y val="0.20746727851071597"/>
          <c:w val="0.24802636975065612"/>
          <c:h val="0.585065442978568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ri_cond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Sheet2!$M$3:$M$8</c:f>
              <c:numCache>
                <c:formatCode>0.000%</c:formatCode>
                <c:ptCount val="6"/>
                <c:pt idx="0">
                  <c:v>-0.125</c:v>
                </c:pt>
                <c:pt idx="1">
                  <c:v>-7.2916666666666671E-2</c:v>
                </c:pt>
                <c:pt idx="2">
                  <c:v>-3.125E-2</c:v>
                </c:pt>
                <c:pt idx="3">
                  <c:v>4.1666666666666664E-2</c:v>
                </c:pt>
                <c:pt idx="4">
                  <c:v>7.2916666666666671E-2</c:v>
                </c:pt>
                <c:pt idx="5">
                  <c:v>0.15625</c:v>
                </c:pt>
              </c:numCache>
            </c:numRef>
          </c:yVal>
          <c:smooth val="0"/>
        </c:ser>
        <c:ser>
          <c:idx val="1"/>
          <c:order val="1"/>
          <c:tx>
            <c:v>re_cond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Sheet2!$M$11:$M$15</c:f>
              <c:numCache>
                <c:formatCode>0%</c:formatCode>
                <c:ptCount val="5"/>
                <c:pt idx="0">
                  <c:v>-0.14583333333333334</c:v>
                </c:pt>
                <c:pt idx="1">
                  <c:v>-5.2083333333333336E-2</c:v>
                </c:pt>
                <c:pt idx="2">
                  <c:v>0.21875</c:v>
                </c:pt>
                <c:pt idx="3">
                  <c:v>0.44791666666666669</c:v>
                </c:pt>
                <c:pt idx="4">
                  <c:v>0.90625</c:v>
                </c:pt>
              </c:numCache>
            </c:numRef>
          </c:yVal>
          <c:smooth val="0"/>
        </c:ser>
        <c:ser>
          <c:idx val="2"/>
          <c:order val="2"/>
          <c:tx>
            <c:v>thickev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Sheet2!$M$18:$M$23</c:f>
              <c:numCache>
                <c:formatCode>0%</c:formatCode>
                <c:ptCount val="6"/>
                <c:pt idx="0">
                  <c:v>-0.28125</c:v>
                </c:pt>
                <c:pt idx="1">
                  <c:v>-0.13541666666666666</c:v>
                </c:pt>
                <c:pt idx="2">
                  <c:v>-6.25E-2</c:v>
                </c:pt>
                <c:pt idx="3">
                  <c:v>7.2916666666666671E-2</c:v>
                </c:pt>
                <c:pt idx="4">
                  <c:v>0.14583333333333334</c:v>
                </c:pt>
                <c:pt idx="5">
                  <c:v>0.30208333333333331</c:v>
                </c:pt>
              </c:numCache>
            </c:numRef>
          </c:yVal>
          <c:smooth val="0"/>
        </c:ser>
        <c:ser>
          <c:idx val="3"/>
          <c:order val="3"/>
          <c:tx>
            <c:v>Lcond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Sheet2!$M$26:$M$31</c:f>
              <c:numCache>
                <c:formatCode>0.00%</c:formatCode>
                <c:ptCount val="6"/>
                <c:pt idx="0">
                  <c:v>0.39583333333333331</c:v>
                </c:pt>
                <c:pt idx="1">
                  <c:v>0.17708333333333334</c:v>
                </c:pt>
                <c:pt idx="2">
                  <c:v>8.3333333333333329E-2</c:v>
                </c:pt>
                <c:pt idx="3">
                  <c:v>-7.2916666666666671E-2</c:v>
                </c:pt>
                <c:pt idx="4">
                  <c:v>-0.13541666666666666</c:v>
                </c:pt>
                <c:pt idx="5">
                  <c:v>-0.26041666666666669</c:v>
                </c:pt>
              </c:numCache>
            </c:numRef>
          </c:yVal>
          <c:smooth val="0"/>
        </c:ser>
        <c:ser>
          <c:idx val="4"/>
          <c:order val="4"/>
          <c:tx>
            <c:v>r_pw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Sheet2!$M$34:$M$39</c:f>
              <c:numCache>
                <c:formatCode>0.00%</c:formatCode>
                <c:ptCount val="6"/>
                <c:pt idx="0">
                  <c:v>-0.27083333333333331</c:v>
                </c:pt>
                <c:pt idx="1">
                  <c:v>-0.13541666666666666</c:v>
                </c:pt>
                <c:pt idx="2">
                  <c:v>-6.25E-2</c:v>
                </c:pt>
                <c:pt idx="3">
                  <c:v>7.2916666666666671E-2</c:v>
                </c:pt>
                <c:pt idx="4">
                  <c:v>0.14583333333333334</c:v>
                </c:pt>
                <c:pt idx="5">
                  <c:v>0.29166666666666669</c:v>
                </c:pt>
              </c:numCache>
            </c:numRef>
          </c:yVal>
          <c:smooth val="0"/>
        </c:ser>
        <c:ser>
          <c:idx val="5"/>
          <c:order val="5"/>
          <c:tx>
            <c:v>Lpw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Sheet2!$M$42:$M$47</c:f>
              <c:numCache>
                <c:formatCode>0.00%</c:formatCode>
                <c:ptCount val="6"/>
                <c:pt idx="0">
                  <c:v>-0.25</c:v>
                </c:pt>
                <c:pt idx="1">
                  <c:v>-0.125</c:v>
                </c:pt>
                <c:pt idx="2">
                  <c:v>-6.25E-2</c:v>
                </c:pt>
                <c:pt idx="3">
                  <c:v>6.25E-2</c:v>
                </c:pt>
                <c:pt idx="4">
                  <c:v>0.13541666666666666</c:v>
                </c:pt>
                <c:pt idx="5">
                  <c:v>0.25</c:v>
                </c:pt>
              </c:numCache>
            </c:numRef>
          </c:yVal>
          <c:smooth val="0"/>
        </c:ser>
        <c:ser>
          <c:idx val="6"/>
          <c:order val="6"/>
          <c:tx>
            <c:v>Pi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Sheet2!$M$74:$M$79</c:f>
              <c:numCache>
                <c:formatCode>0.00%</c:formatCode>
                <c:ptCount val="6"/>
                <c:pt idx="0">
                  <c:v>0.36458333333333331</c:v>
                </c:pt>
                <c:pt idx="1">
                  <c:v>0.17708333333333334</c:v>
                </c:pt>
                <c:pt idx="2">
                  <c:v>9.375E-2</c:v>
                </c:pt>
                <c:pt idx="3">
                  <c:v>-8.3333333333333329E-2</c:v>
                </c:pt>
                <c:pt idx="4">
                  <c:v>-0.1875</c:v>
                </c:pt>
                <c:pt idx="5">
                  <c:v>-0.39583333333333331</c:v>
                </c:pt>
              </c:numCache>
            </c:numRef>
          </c:yVal>
          <c:smooth val="0"/>
        </c:ser>
        <c:ser>
          <c:idx val="7"/>
          <c:order val="7"/>
          <c:tx>
            <c:v>Tamb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119640"/>
        <c:axId val="245120032"/>
      </c:scatterChart>
      <c:valAx>
        <c:axId val="245119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  <a:r>
                  <a:rPr lang="en-GB" baseline="0"/>
                  <a:t> variation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120032"/>
        <c:crosses val="autoZero"/>
        <c:crossBetween val="midCat"/>
      </c:valAx>
      <c:valAx>
        <c:axId val="245120032"/>
        <c:scaling>
          <c:orientation val="minMax"/>
          <c:max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tstart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119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ri_cond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Sheet2!$O$3:$O$8</c:f>
              <c:numCache>
                <c:formatCode>0.00%</c:formatCode>
                <c:ptCount val="6"/>
                <c:pt idx="0">
                  <c:v>-1.0273018112845537E-2</c:v>
                </c:pt>
                <c:pt idx="1">
                  <c:v>-5.5544405795486477E-3</c:v>
                </c:pt>
                <c:pt idx="2">
                  <c:v>-2.8331294919676391E-3</c:v>
                </c:pt>
                <c:pt idx="3">
                  <c:v>2.9332781145200598E-3</c:v>
                </c:pt>
                <c:pt idx="4">
                  <c:v>5.8635850294890424E-3</c:v>
                </c:pt>
                <c:pt idx="5">
                  <c:v>1.2182447248945705E-2</c:v>
                </c:pt>
              </c:numCache>
            </c:numRef>
          </c:yVal>
          <c:smooth val="0"/>
        </c:ser>
        <c:ser>
          <c:idx val="1"/>
          <c:order val="1"/>
          <c:tx>
            <c:v>re_cond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Sheet2!$O$11:$O$15</c:f>
              <c:numCache>
                <c:formatCode>0%</c:formatCode>
                <c:ptCount val="5"/>
                <c:pt idx="0">
                  <c:v>-8.3325276787417288E-2</c:v>
                </c:pt>
                <c:pt idx="1">
                  <c:v>-4.7214166287586457E-2</c:v>
                </c:pt>
                <c:pt idx="2">
                  <c:v>4.9757736931727498E-2</c:v>
                </c:pt>
                <c:pt idx="3">
                  <c:v>0.10045091659004271</c:v>
                </c:pt>
                <c:pt idx="4">
                  <c:v>0.20359421168675673</c:v>
                </c:pt>
              </c:numCache>
            </c:numRef>
          </c:yVal>
          <c:smooth val="0"/>
        </c:ser>
        <c:ser>
          <c:idx val="2"/>
          <c:order val="2"/>
          <c:tx>
            <c:v>thickev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Sheet2!$O$18:$O$23</c:f>
              <c:numCache>
                <c:formatCode>0.0000%</c:formatCode>
                <c:ptCount val="6"/>
                <c:pt idx="0">
                  <c:v>6.1164791412202775E-7</c:v>
                </c:pt>
                <c:pt idx="1">
                  <c:v>2.6983076067489062E-6</c:v>
                </c:pt>
                <c:pt idx="2">
                  <c:v>2.6903931591933331E-6</c:v>
                </c:pt>
                <c:pt idx="3">
                  <c:v>-9.1611027522551544E-6</c:v>
                </c:pt>
                <c:pt idx="4">
                  <c:v>-2.3837683266497582E-5</c:v>
                </c:pt>
                <c:pt idx="5">
                  <c:v>-8.8039462145613812E-5</c:v>
                </c:pt>
              </c:numCache>
            </c:numRef>
          </c:yVal>
          <c:smooth val="0"/>
        </c:ser>
        <c:ser>
          <c:idx val="3"/>
          <c:order val="3"/>
          <c:tx>
            <c:v>Lcond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Sheet2!$O$26:$O$31</c:f>
              <c:numCache>
                <c:formatCode>0.00%</c:formatCode>
                <c:ptCount val="6"/>
                <c:pt idx="0">
                  <c:v>6.4687944559263424E-2</c:v>
                </c:pt>
                <c:pt idx="1">
                  <c:v>2.8457871805599742E-2</c:v>
                </c:pt>
                <c:pt idx="2">
                  <c:v>1.3398363913135822E-2</c:v>
                </c:pt>
                <c:pt idx="3">
                  <c:v>-1.199562223552929E-2</c:v>
                </c:pt>
                <c:pt idx="4">
                  <c:v>-2.2790265301895873E-2</c:v>
                </c:pt>
                <c:pt idx="5">
                  <c:v>-4.14266724103187E-2</c:v>
                </c:pt>
              </c:numCache>
            </c:numRef>
          </c:yVal>
          <c:smooth val="0"/>
        </c:ser>
        <c:ser>
          <c:idx val="4"/>
          <c:order val="4"/>
          <c:tx>
            <c:v>rpw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Sheet2!$O$34:$O$39</c:f>
              <c:numCache>
                <c:formatCode>0.000%</c:formatCode>
                <c:ptCount val="6"/>
                <c:pt idx="0">
                  <c:v>-6.9135494212215105E-4</c:v>
                </c:pt>
                <c:pt idx="1">
                  <c:v>2.4697816829787869E-4</c:v>
                </c:pt>
                <c:pt idx="2">
                  <c:v>8.3481168469622946E-5</c:v>
                </c:pt>
                <c:pt idx="3">
                  <c:v>-5.7742664548337058E-5</c:v>
                </c:pt>
                <c:pt idx="4">
                  <c:v>-1.023034356690261E-4</c:v>
                </c:pt>
                <c:pt idx="5">
                  <c:v>-1.9980271778173385E-4</c:v>
                </c:pt>
              </c:numCache>
            </c:numRef>
          </c:yVal>
          <c:smooth val="0"/>
        </c:ser>
        <c:ser>
          <c:idx val="5"/>
          <c:order val="5"/>
          <c:tx>
            <c:v>Lpw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Sheet2!$O$42:$O$47</c:f>
              <c:numCache>
                <c:formatCode>0.0000%</c:formatCode>
                <c:ptCount val="6"/>
                <c:pt idx="0">
                  <c:v>1.4580652484237212E-5</c:v>
                </c:pt>
                <c:pt idx="1">
                  <c:v>8.1958058201013592E-6</c:v>
                </c:pt>
                <c:pt idx="2">
                  <c:v>5.1793638558360077E-6</c:v>
                </c:pt>
                <c:pt idx="3">
                  <c:v>-1.0415537112541143E-5</c:v>
                </c:pt>
                <c:pt idx="4">
                  <c:v>-2.4940578073435899E-5</c:v>
                </c:pt>
                <c:pt idx="5">
                  <c:v>-6.8673971281157429E-5</c:v>
                </c:pt>
              </c:numCache>
            </c:numRef>
          </c:yVal>
          <c:smooth val="0"/>
        </c:ser>
        <c:ser>
          <c:idx val="6"/>
          <c:order val="6"/>
          <c:tx>
            <c:v>porosity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Sheet2!$O$50:$O$55</c:f>
              <c:numCache>
                <c:formatCode>0.00000%</c:formatCode>
                <c:ptCount val="6"/>
                <c:pt idx="0">
                  <c:v>9.726195521875007E-7</c:v>
                </c:pt>
                <c:pt idx="1">
                  <c:v>2.4964609042732602E-6</c:v>
                </c:pt>
                <c:pt idx="2">
                  <c:v>4.8373324355510198E-6</c:v>
                </c:pt>
                <c:pt idx="3">
                  <c:v>-1.4554697874843632E-6</c:v>
                </c:pt>
                <c:pt idx="4">
                  <c:v>-2.4192643644729177E-6</c:v>
                </c:pt>
                <c:pt idx="5">
                  <c:v>-4.8151912758670279E-6</c:v>
                </c:pt>
              </c:numCache>
            </c:numRef>
          </c:yVal>
          <c:smooth val="0"/>
        </c:ser>
        <c:ser>
          <c:idx val="7"/>
          <c:order val="7"/>
          <c:tx>
            <c:v>nvg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Sheet2!$O$58:$O$63</c:f>
              <c:numCache>
                <c:formatCode>0.0000%</c:formatCode>
                <c:ptCount val="6"/>
                <c:pt idx="0">
                  <c:v>-8.1882092544536636E-5</c:v>
                </c:pt>
                <c:pt idx="1">
                  <c:v>-5.4721777360418366E-5</c:v>
                </c:pt>
                <c:pt idx="2">
                  <c:v>-1.3626803239353125E-5</c:v>
                </c:pt>
                <c:pt idx="3">
                  <c:v>1.3390886708851507E-5</c:v>
                </c:pt>
                <c:pt idx="4">
                  <c:v>5.1736842329396521E-5</c:v>
                </c:pt>
                <c:pt idx="5">
                  <c:v>8.7948810463573795E-5</c:v>
                </c:pt>
              </c:numCache>
            </c:numRef>
          </c:yVal>
          <c:smooth val="0"/>
        </c:ser>
        <c:ser>
          <c:idx val="8"/>
          <c:order val="8"/>
          <c:tx>
            <c:v>rvg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Sheet2!$O$66:$O$71</c:f>
              <c:numCache>
                <c:formatCode>0.00000%</c:formatCode>
                <c:ptCount val="6"/>
                <c:pt idx="0">
                  <c:v>9.0369333715156574E-6</c:v>
                </c:pt>
                <c:pt idx="1">
                  <c:v>3.7028500700868553E-6</c:v>
                </c:pt>
                <c:pt idx="2">
                  <c:v>1.7143636461413517E-6</c:v>
                </c:pt>
                <c:pt idx="3">
                  <c:v>-1.5258875247122231E-6</c:v>
                </c:pt>
                <c:pt idx="4">
                  <c:v>-2.9153418184608517E-6</c:v>
                </c:pt>
                <c:pt idx="5">
                  <c:v>-5.4498706874278382E-6</c:v>
                </c:pt>
              </c:numCache>
            </c:numRef>
          </c:yVal>
          <c:smooth val="0"/>
        </c:ser>
        <c:ser>
          <c:idx val="9"/>
          <c:order val="9"/>
          <c:tx>
            <c:v>Pi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Sheet2!$O$74:$O$79</c:f>
              <c:numCache>
                <c:formatCode>0.00%</c:formatCode>
                <c:ptCount val="6"/>
                <c:pt idx="0">
                  <c:v>-7.4274023279666968E-3</c:v>
                </c:pt>
                <c:pt idx="1">
                  <c:v>-3.6980025551862838E-3</c:v>
                </c:pt>
                <c:pt idx="2">
                  <c:v>-1.8760120706423941E-3</c:v>
                </c:pt>
                <c:pt idx="3">
                  <c:v>1.8106309359683451E-3</c:v>
                </c:pt>
                <c:pt idx="4">
                  <c:v>3.6741438615383567E-3</c:v>
                </c:pt>
                <c:pt idx="5">
                  <c:v>7.5368612823625419E-3</c:v>
                </c:pt>
              </c:numCache>
            </c:numRef>
          </c:yVal>
          <c:smooth val="0"/>
        </c:ser>
        <c:ser>
          <c:idx val="10"/>
          <c:order val="10"/>
          <c:tx>
            <c:v>Qleak</c:v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Sheet2!$O$82:$O$87</c:f>
              <c:numCache>
                <c:formatCode>0.00000%</c:formatCode>
                <c:ptCount val="6"/>
                <c:pt idx="0">
                  <c:v>-2.3858977402564335E-3</c:v>
                </c:pt>
                <c:pt idx="1">
                  <c:v>-1.850882425399138E-6</c:v>
                </c:pt>
                <c:pt idx="2">
                  <c:v>-9.2706210460382761E-7</c:v>
                </c:pt>
                <c:pt idx="3">
                  <c:v>9.2408911426431396E-7</c:v>
                </c:pt>
                <c:pt idx="4">
                  <c:v>1.8491383790108715E-6</c:v>
                </c:pt>
                <c:pt idx="5">
                  <c:v>3.6990339635838354E-6</c:v>
                </c:pt>
              </c:numCache>
            </c:numRef>
          </c:yVal>
          <c:smooth val="0"/>
        </c:ser>
        <c:ser>
          <c:idx val="11"/>
          <c:order val="11"/>
          <c:tx>
            <c:v>ri_ll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Sheet2!$O$90:$O$95</c:f>
              <c:numCache>
                <c:formatCode>0.0000%</c:formatCode>
                <c:ptCount val="6"/>
                <c:pt idx="0">
                  <c:v>-2.3911509664524091E-5</c:v>
                </c:pt>
                <c:pt idx="1">
                  <c:v>-1.1748514061819318E-5</c:v>
                </c:pt>
                <c:pt idx="2">
                  <c:v>-5.8250384685335396E-6</c:v>
                </c:pt>
                <c:pt idx="3">
                  <c:v>5.7310154155757261E-6</c:v>
                </c:pt>
                <c:pt idx="4">
                  <c:v>1.1373590337470909E-5</c:v>
                </c:pt>
                <c:pt idx="5">
                  <c:v>2.2410543859017799E-5</c:v>
                </c:pt>
              </c:numCache>
            </c:numRef>
          </c:yVal>
          <c:smooth val="0"/>
        </c:ser>
        <c:ser>
          <c:idx val="12"/>
          <c:order val="12"/>
          <c:tx>
            <c:v>ri_vl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3"/>
          <c:order val="13"/>
          <c:tx>
            <c:v>Tamb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120816"/>
        <c:axId val="245121208"/>
      </c:scatterChart>
      <c:valAx>
        <c:axId val="24512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  <a:r>
                  <a:rPr lang="en-GB" baseline="0"/>
                  <a:t> variation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121208"/>
        <c:crosses val="autoZero"/>
        <c:crossBetween val="midCat"/>
      </c:valAx>
      <c:valAx>
        <c:axId val="245121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Pmax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120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ri_cond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Sheet2!$Q$3:$Q$8</c:f>
              <c:numCache>
                <c:formatCode>0%</c:formatCode>
                <c:ptCount val="6"/>
              </c:numCache>
            </c:numRef>
          </c:yVal>
          <c:smooth val="0"/>
        </c:ser>
        <c:ser>
          <c:idx val="1"/>
          <c:order val="1"/>
          <c:tx>
            <c:v>re_cond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Sheet2!$Q$11:$Q$15</c:f>
              <c:numCache>
                <c:formatCode>0%</c:formatCode>
                <c:ptCount val="5"/>
                <c:pt idx="4" formatCode="_(* #,##0.00_);_(* \(#,##0.00\);_(* &quot;-&quot;??_);_(@_)">
                  <c:v>190</c:v>
                </c:pt>
              </c:numCache>
            </c:numRef>
          </c:yVal>
          <c:smooth val="0"/>
        </c:ser>
        <c:ser>
          <c:idx val="2"/>
          <c:order val="2"/>
          <c:tx>
            <c:v>thickev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Sheet2!$Q$18:$Q$23</c:f>
              <c:numCache>
                <c:formatCode>0%</c:formatCode>
                <c:ptCount val="6"/>
              </c:numCache>
            </c:numRef>
          </c:yVal>
          <c:smooth val="0"/>
        </c:ser>
        <c:ser>
          <c:idx val="3"/>
          <c:order val="3"/>
          <c:tx>
            <c:v>Lcond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Sheet2!$Q$26:$Q$31</c:f>
              <c:numCache>
                <c:formatCode>0%</c:formatCode>
                <c:ptCount val="6"/>
              </c:numCache>
            </c:numRef>
          </c:yVal>
          <c:smooth val="0"/>
        </c:ser>
        <c:ser>
          <c:idx val="4"/>
          <c:order val="4"/>
          <c:tx>
            <c:v>rpw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Sheet2!$Q$34:$Q$39</c:f>
              <c:numCache>
                <c:formatCode>0%</c:formatCode>
                <c:ptCount val="6"/>
              </c:numCache>
            </c:numRef>
          </c:yVal>
          <c:smooth val="0"/>
        </c:ser>
        <c:ser>
          <c:idx val="5"/>
          <c:order val="5"/>
          <c:tx>
            <c:v>Lpw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Sheet2!$Q$42:$Q$47</c:f>
              <c:numCache>
                <c:formatCode>0%</c:formatCode>
                <c:ptCount val="6"/>
              </c:numCache>
            </c:numRef>
          </c:yVal>
          <c:smooth val="0"/>
        </c:ser>
        <c:ser>
          <c:idx val="6"/>
          <c:order val="6"/>
          <c:tx>
            <c:v>porosity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Sheet2!$Q$50:$Q$55</c:f>
              <c:numCache>
                <c:formatCode>0.000%</c:formatCode>
                <c:ptCount val="6"/>
              </c:numCache>
            </c:numRef>
          </c:yVal>
          <c:smooth val="0"/>
        </c:ser>
        <c:ser>
          <c:idx val="7"/>
          <c:order val="7"/>
          <c:tx>
            <c:v>nvg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Sheet2!$Q$58:$Q$63</c:f>
              <c:numCache>
                <c:formatCode>0.00%</c:formatCode>
                <c:ptCount val="6"/>
              </c:numCache>
            </c:numRef>
          </c:yVal>
          <c:smooth val="0"/>
        </c:ser>
        <c:ser>
          <c:idx val="8"/>
          <c:order val="8"/>
          <c:tx>
            <c:v>rvg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Sheet2!$Q$66:$Q$71</c:f>
              <c:numCache>
                <c:formatCode>0.000%</c:formatCode>
                <c:ptCount val="6"/>
              </c:numCache>
            </c:numRef>
          </c:yVal>
          <c:smooth val="0"/>
        </c:ser>
        <c:ser>
          <c:idx val="9"/>
          <c:order val="9"/>
          <c:tx>
            <c:v>Pi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Sheet2!$Q$74:$Q$79</c:f>
              <c:numCache>
                <c:formatCode>0%</c:formatCode>
                <c:ptCount val="6"/>
              </c:numCache>
            </c:numRef>
          </c:yVal>
          <c:smooth val="0"/>
        </c:ser>
        <c:ser>
          <c:idx val="10"/>
          <c:order val="10"/>
          <c:tx>
            <c:v>Qleak</c:v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Sheet2!$Q$82:$Q$87</c:f>
              <c:numCache>
                <c:formatCode>0.0000%</c:formatCode>
                <c:ptCount val="6"/>
              </c:numCache>
            </c:numRef>
          </c:yVal>
          <c:smooth val="0"/>
        </c:ser>
        <c:ser>
          <c:idx val="11"/>
          <c:order val="11"/>
          <c:tx>
            <c:v>ri_ll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Sheet2!$Q$90:$Q$95</c:f>
              <c:numCache>
                <c:formatCode>0.000%</c:formatCode>
                <c:ptCount val="6"/>
              </c:numCache>
            </c:numRef>
          </c:yVal>
          <c:smooth val="0"/>
        </c:ser>
        <c:ser>
          <c:idx val="12"/>
          <c:order val="12"/>
          <c:tx>
            <c:v>ri_vl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3"/>
          <c:order val="13"/>
          <c:tx>
            <c:v>Tamb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121992"/>
        <c:axId val="245122384"/>
      </c:scatterChart>
      <c:valAx>
        <c:axId val="245121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  <a:r>
                  <a:rPr lang="en-GB" baseline="0"/>
                  <a:t> variation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122384"/>
        <c:crosses val="autoZero"/>
        <c:crossBetween val="midCat"/>
      </c:valAx>
      <c:valAx>
        <c:axId val="245122384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121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ri_cond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vapour quality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Sheet2!$E$3:$E$8</c:f>
              <c:numCache>
                <c:formatCode>0%</c:formatCode>
                <c:ptCount val="6"/>
                <c:pt idx="0">
                  <c:v>7.9482237511046952E-2</c:v>
                </c:pt>
                <c:pt idx="1">
                  <c:v>3.8010107829185923E-2</c:v>
                </c:pt>
                <c:pt idx="2">
                  <c:v>1.8642453133913162E-2</c:v>
                </c:pt>
                <c:pt idx="3">
                  <c:v>-1.7941799110399403E-2</c:v>
                </c:pt>
                <c:pt idx="4">
                  <c:v>-3.552114951507282E-2</c:v>
                </c:pt>
                <c:pt idx="5">
                  <c:v>-6.8060180911384813E-2</c:v>
                </c:pt>
              </c:numCache>
            </c:numRef>
          </c:yVal>
          <c:smooth val="0"/>
        </c:ser>
        <c:ser>
          <c:idx val="1"/>
          <c:order val="1"/>
          <c:tx>
            <c:v>Tmax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Sheet2!$G$3:$G$8</c:f>
              <c:numCache>
                <c:formatCode>0.00%</c:formatCode>
                <c:ptCount val="6"/>
                <c:pt idx="0">
                  <c:v>-1.3479243469247493E-2</c:v>
                </c:pt>
                <c:pt idx="1">
                  <c:v>-7.2745962325132243E-3</c:v>
                </c:pt>
                <c:pt idx="2">
                  <c:v>-3.7066701927738165E-3</c:v>
                </c:pt>
                <c:pt idx="3">
                  <c:v>3.8293482924064547E-3</c:v>
                </c:pt>
                <c:pt idx="4">
                  <c:v>7.6464248444120453E-3</c:v>
                </c:pt>
                <c:pt idx="5">
                  <c:v>1.584922455528116E-2</c:v>
                </c:pt>
              </c:numCache>
            </c:numRef>
          </c:yVal>
          <c:smooth val="0"/>
        </c:ser>
        <c:ser>
          <c:idx val="2"/>
          <c:order val="2"/>
          <c:tx>
            <c:v>Rtot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Sheet2!$I$3:$I$8</c:f>
              <c:numCache>
                <c:formatCode>0%</c:formatCode>
                <c:ptCount val="6"/>
                <c:pt idx="0">
                  <c:v>-4.183972083424306E-2</c:v>
                </c:pt>
                <c:pt idx="1">
                  <c:v>-2.2544828549720584E-2</c:v>
                </c:pt>
                <c:pt idx="2">
                  <c:v>-1.1477078496704719E-2</c:v>
                </c:pt>
                <c:pt idx="3">
                  <c:v>1.1834027872807434E-2</c:v>
                </c:pt>
                <c:pt idx="4">
                  <c:v>2.3607283274633954E-2</c:v>
                </c:pt>
                <c:pt idx="5">
                  <c:v>4.8830995377809522E-2</c:v>
                </c:pt>
              </c:numCache>
            </c:numRef>
          </c:yVal>
          <c:smooth val="0"/>
        </c:ser>
        <c:ser>
          <c:idx val="3"/>
          <c:order val="3"/>
          <c:tx>
            <c:v>mass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Sheet2!$K$3:$K$8</c:f>
              <c:numCache>
                <c:formatCode>0.000%</c:formatCode>
                <c:ptCount val="6"/>
                <c:pt idx="0">
                  <c:v>-4.9393261706217127E-2</c:v>
                </c:pt>
                <c:pt idx="1">
                  <c:v>-2.4696630853108564E-2</c:v>
                </c:pt>
                <c:pt idx="2">
                  <c:v>-1.2348315426554356E-2</c:v>
                </c:pt>
                <c:pt idx="3">
                  <c:v>1.2348315426562541E-2</c:v>
                </c:pt>
                <c:pt idx="4">
                  <c:v>2.4696630853116897E-2</c:v>
                </c:pt>
                <c:pt idx="5">
                  <c:v>4.9393261706225461E-2</c:v>
                </c:pt>
              </c:numCache>
            </c:numRef>
          </c:yVal>
          <c:smooth val="0"/>
        </c:ser>
        <c:ser>
          <c:idx val="4"/>
          <c:order val="4"/>
          <c:tx>
            <c:v>tstart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Sheet2!$M$3:$M$8</c:f>
              <c:numCache>
                <c:formatCode>0.000%</c:formatCode>
                <c:ptCount val="6"/>
                <c:pt idx="0">
                  <c:v>-0.125</c:v>
                </c:pt>
                <c:pt idx="1">
                  <c:v>-7.2916666666666671E-2</c:v>
                </c:pt>
                <c:pt idx="2">
                  <c:v>-3.125E-2</c:v>
                </c:pt>
                <c:pt idx="3">
                  <c:v>4.1666666666666664E-2</c:v>
                </c:pt>
                <c:pt idx="4">
                  <c:v>7.2916666666666671E-2</c:v>
                </c:pt>
                <c:pt idx="5">
                  <c:v>0.15625</c:v>
                </c:pt>
              </c:numCache>
            </c:numRef>
          </c:yVal>
          <c:smooth val="0"/>
        </c:ser>
        <c:ser>
          <c:idx val="5"/>
          <c:order val="5"/>
          <c:tx>
            <c:v>Pmax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Sheet2!$B$3:$B$8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Sheet2!$O$3:$O$8</c:f>
              <c:numCache>
                <c:formatCode>0.00%</c:formatCode>
                <c:ptCount val="6"/>
                <c:pt idx="0">
                  <c:v>-1.0273018112845537E-2</c:v>
                </c:pt>
                <c:pt idx="1">
                  <c:v>-5.5544405795486477E-3</c:v>
                </c:pt>
                <c:pt idx="2">
                  <c:v>-2.8331294919676391E-3</c:v>
                </c:pt>
                <c:pt idx="3">
                  <c:v>2.9332781145200598E-3</c:v>
                </c:pt>
                <c:pt idx="4">
                  <c:v>5.8635850294890424E-3</c:v>
                </c:pt>
                <c:pt idx="5">
                  <c:v>1.2182447248945705E-2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9928"/>
        <c:axId val="79350320"/>
      </c:scatterChart>
      <c:valAx>
        <c:axId val="79349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ri_cond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0320"/>
        <c:crosses val="autoZero"/>
        <c:crossBetween val="midCat"/>
      </c:valAx>
      <c:valAx>
        <c:axId val="7935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performance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9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528297244094489E-2"/>
          <c:y val="8.0941869021339222E-2"/>
          <c:w val="0.70526130522747155"/>
          <c:h val="0.84558469926358548"/>
        </c:manualLayout>
      </c:layout>
      <c:scatterChart>
        <c:scatterStyle val="lineMarker"/>
        <c:varyColors val="0"/>
        <c:ser>
          <c:idx val="0"/>
          <c:order val="0"/>
          <c:tx>
            <c:v>vapour quality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Sheet2!$B$18:$B$23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Sheet2!$E$18:$E$23</c:f>
              <c:numCache>
                <c:formatCode>0.000%</c:formatCode>
                <c:ptCount val="6"/>
                <c:pt idx="0">
                  <c:v>-6.6553121590690991E-5</c:v>
                </c:pt>
                <c:pt idx="1">
                  <c:v>-4.817379733978453E-5</c:v>
                </c:pt>
                <c:pt idx="2">
                  <c:v>-3.3952441091043861E-5</c:v>
                </c:pt>
                <c:pt idx="3">
                  <c:v>6.3813499241523536E-5</c:v>
                </c:pt>
                <c:pt idx="4">
                  <c:v>1.6261434696483813E-4</c:v>
                </c:pt>
                <c:pt idx="5">
                  <c:v>5.5329362535279001E-4</c:v>
                </c:pt>
              </c:numCache>
            </c:numRef>
          </c:yVal>
          <c:smooth val="0"/>
        </c:ser>
        <c:ser>
          <c:idx val="1"/>
          <c:order val="1"/>
          <c:tx>
            <c:v>Tmax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Sheet2!$B$18:$B$23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Sheet2!$G$18:$G$23</c:f>
              <c:numCache>
                <c:formatCode>0.00%</c:formatCode>
                <c:ptCount val="6"/>
                <c:pt idx="0">
                  <c:v>9.686667324388918E-3</c:v>
                </c:pt>
                <c:pt idx="1">
                  <c:v>4.2774187553161558E-3</c:v>
                </c:pt>
                <c:pt idx="2">
                  <c:v>1.9958651391991638E-3</c:v>
                </c:pt>
                <c:pt idx="3">
                  <c:v>-1.8451187487660279E-3</c:v>
                </c:pt>
                <c:pt idx="4">
                  <c:v>-3.4808209787669736E-3</c:v>
                </c:pt>
                <c:pt idx="5">
                  <c:v>-6.3993595396335812E-3</c:v>
                </c:pt>
              </c:numCache>
            </c:numRef>
          </c:yVal>
          <c:smooth val="0"/>
        </c:ser>
        <c:ser>
          <c:idx val="2"/>
          <c:order val="2"/>
          <c:tx>
            <c:v>Rtot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Sheet2!$B$18:$B$23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Sheet2!$I$18:$I$23</c:f>
              <c:numCache>
                <c:formatCode>0%</c:formatCode>
                <c:ptCount val="6"/>
                <c:pt idx="0">
                  <c:v>0.10614614852223862</c:v>
                </c:pt>
                <c:pt idx="1">
                  <c:v>4.6846725319595051E-2</c:v>
                </c:pt>
                <c:pt idx="2">
                  <c:v>2.1844095772885722E-2</c:v>
                </c:pt>
                <c:pt idx="3">
                  <c:v>-2.0125806199955951E-2</c:v>
                </c:pt>
                <c:pt idx="4">
                  <c:v>-3.7899981358707376E-2</c:v>
                </c:pt>
                <c:pt idx="5">
                  <c:v>-6.9222559601577957E-2</c:v>
                </c:pt>
              </c:numCache>
            </c:numRef>
          </c:yVal>
          <c:smooth val="0"/>
        </c:ser>
        <c:ser>
          <c:idx val="3"/>
          <c:order val="3"/>
          <c:tx>
            <c:v>mass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Sheet2!$B$18:$B$23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Sheet2!$K$18:$K$23</c:f>
              <c:numCache>
                <c:formatCode>0%</c:formatCode>
                <c:ptCount val="6"/>
                <c:pt idx="0">
                  <c:v>-9.9063319930785348E-2</c:v>
                </c:pt>
                <c:pt idx="1">
                  <c:v>-4.9959862933324453E-2</c:v>
                </c:pt>
                <c:pt idx="2">
                  <c:v>-2.4793085845269531E-2</c:v>
                </c:pt>
                <c:pt idx="3">
                  <c:v>2.5600017737973629E-2</c:v>
                </c:pt>
                <c:pt idx="4">
                  <c:v>5.0816268869204678E-2</c:v>
                </c:pt>
                <c:pt idx="5">
                  <c:v>0.10248894367428973</c:v>
                </c:pt>
              </c:numCache>
            </c:numRef>
          </c:yVal>
          <c:smooth val="0"/>
        </c:ser>
        <c:ser>
          <c:idx val="4"/>
          <c:order val="4"/>
          <c:tx>
            <c:v>tstart</c:v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Sheet2!$B$18:$B$23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Sheet2!$M$18:$M$23</c:f>
              <c:numCache>
                <c:formatCode>0%</c:formatCode>
                <c:ptCount val="6"/>
                <c:pt idx="0">
                  <c:v>-0.28125</c:v>
                </c:pt>
                <c:pt idx="1">
                  <c:v>-0.13541666666666666</c:v>
                </c:pt>
                <c:pt idx="2">
                  <c:v>-6.25E-2</c:v>
                </c:pt>
                <c:pt idx="3">
                  <c:v>7.2916666666666671E-2</c:v>
                </c:pt>
                <c:pt idx="4">
                  <c:v>0.14583333333333334</c:v>
                </c:pt>
                <c:pt idx="5">
                  <c:v>0.30208333333333331</c:v>
                </c:pt>
              </c:numCache>
            </c:numRef>
          </c:yVal>
          <c:smooth val="0"/>
        </c:ser>
        <c:ser>
          <c:idx val="5"/>
          <c:order val="5"/>
          <c:tx>
            <c:v>Pmax</c:v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numRef>
              <c:f>Sheet2!$B$18:$B$23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Sheet2!$O$18:$O$23</c:f>
              <c:numCache>
                <c:formatCode>0.0000%</c:formatCode>
                <c:ptCount val="6"/>
                <c:pt idx="0">
                  <c:v>6.1164791412202775E-7</c:v>
                </c:pt>
                <c:pt idx="1">
                  <c:v>2.6983076067489062E-6</c:v>
                </c:pt>
                <c:pt idx="2">
                  <c:v>2.6903931591933331E-6</c:v>
                </c:pt>
                <c:pt idx="3">
                  <c:v>-9.1611027522551544E-6</c:v>
                </c:pt>
                <c:pt idx="4">
                  <c:v>-2.3837683266497582E-5</c:v>
                </c:pt>
                <c:pt idx="5">
                  <c:v>-8.8039462145613812E-5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51496"/>
        <c:axId val="79351888"/>
      </c:scatterChart>
      <c:valAx>
        <c:axId val="79351496"/>
        <c:scaling>
          <c:orientation val="minMax"/>
          <c:min val="-0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thickev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1888"/>
        <c:crosses val="autoZero"/>
        <c:crossBetween val="midCat"/>
      </c:valAx>
      <c:valAx>
        <c:axId val="7935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  <a:r>
                  <a:rPr lang="en-GB" baseline="0"/>
                  <a:t> performance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1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1113024934372"/>
          <c:y val="0.20746727851071597"/>
          <c:w val="0.24802636975065612"/>
          <c:h val="0.585065442978568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528297244094489E-2"/>
          <c:y val="8.0941869021339222E-2"/>
          <c:w val="0.70526130522747155"/>
          <c:h val="0.84558469926358548"/>
        </c:manualLayout>
      </c:layout>
      <c:scatterChart>
        <c:scatterStyle val="lineMarker"/>
        <c:varyColors val="0"/>
        <c:ser>
          <c:idx val="0"/>
          <c:order val="0"/>
          <c:tx>
            <c:v>vapour quality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Sheet2!$B$26:$B$31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Sheet2!$E$26:$E$31</c:f>
              <c:numCache>
                <c:formatCode>0.00%</c:formatCode>
                <c:ptCount val="6"/>
                <c:pt idx="0">
                  <c:v>-3.0506793932563066E-3</c:v>
                </c:pt>
                <c:pt idx="1">
                  <c:v>-1.3595677807910632E-3</c:v>
                </c:pt>
                <c:pt idx="2">
                  <c:v>-6.6765847405098489E-4</c:v>
                </c:pt>
                <c:pt idx="3" formatCode="0.000%">
                  <c:v>6.315821908313273E-4</c:v>
                </c:pt>
                <c:pt idx="4" formatCode="0.0000%">
                  <c:v>1.2155994732737682E-3</c:v>
                </c:pt>
                <c:pt idx="5" formatCode="0.0000%">
                  <c:v>2.2297114178833474E-3</c:v>
                </c:pt>
              </c:numCache>
            </c:numRef>
          </c:yVal>
          <c:smooth val="0"/>
        </c:ser>
        <c:ser>
          <c:idx val="1"/>
          <c:order val="1"/>
          <c:tx>
            <c:v>Tmax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Sheet2!$B$26:$B$31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Sheet2!$G$26:$G$31</c:f>
              <c:numCache>
                <c:formatCode>0.00%</c:formatCode>
                <c:ptCount val="6"/>
                <c:pt idx="0">
                  <c:v>8.2575697375552856E-2</c:v>
                </c:pt>
                <c:pt idx="1">
                  <c:v>3.6801469742175387E-2</c:v>
                </c:pt>
                <c:pt idx="2">
                  <c:v>1.742239014789649E-2</c:v>
                </c:pt>
                <c:pt idx="3">
                  <c:v>-1.57465899063736E-2</c:v>
                </c:pt>
                <c:pt idx="4">
                  <c:v>-3.0039156663528063E-2</c:v>
                </c:pt>
                <c:pt idx="5">
                  <c:v>-5.4995061283448686E-2</c:v>
                </c:pt>
              </c:numCache>
            </c:numRef>
          </c:yVal>
          <c:smooth val="0"/>
        </c:ser>
        <c:ser>
          <c:idx val="2"/>
          <c:order val="2"/>
          <c:tx>
            <c:v>Rtot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Sheet2!$B$26:$B$31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Sheet2!$I$26:$I$31</c:f>
              <c:numCache>
                <c:formatCode>0.00%</c:formatCode>
                <c:ptCount val="6"/>
                <c:pt idx="0">
                  <c:v>0.25018668865052268</c:v>
                </c:pt>
                <c:pt idx="1">
                  <c:v>0.11278588163347114</c:v>
                </c:pt>
                <c:pt idx="2">
                  <c:v>5.3656173878017188E-2</c:v>
                </c:pt>
                <c:pt idx="3">
                  <c:v>-4.8905856150480764E-2</c:v>
                </c:pt>
                <c:pt idx="4">
                  <c:v>-9.363756722078985E-2</c:v>
                </c:pt>
                <c:pt idx="5">
                  <c:v>-0.17253540528829914</c:v>
                </c:pt>
              </c:numCache>
            </c:numRef>
          </c:yVal>
          <c:smooth val="0"/>
        </c:ser>
        <c:ser>
          <c:idx val="3"/>
          <c:order val="3"/>
          <c:tx>
            <c:v>mass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Sheet2!$B$26:$B$31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Sheet2!$K$26:$K$31</c:f>
              <c:numCache>
                <c:formatCode>0.000%</c:formatCode>
                <c:ptCount val="6"/>
                <c:pt idx="0">
                  <c:v>-5.2921351828092163E-2</c:v>
                </c:pt>
                <c:pt idx="1">
                  <c:v>-2.6460675914046154E-2</c:v>
                </c:pt>
                <c:pt idx="2">
                  <c:v>-1.3230337957018987E-2</c:v>
                </c:pt>
                <c:pt idx="3">
                  <c:v>1.3230337957027169E-2</c:v>
                </c:pt>
                <c:pt idx="4">
                  <c:v>2.6460675914054339E-2</c:v>
                </c:pt>
                <c:pt idx="5">
                  <c:v>5.2921351828100496E-2</c:v>
                </c:pt>
              </c:numCache>
            </c:numRef>
          </c:yVal>
          <c:smooth val="0"/>
        </c:ser>
        <c:ser>
          <c:idx val="4"/>
          <c:order val="4"/>
          <c:tx>
            <c:v>tstart</c:v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Sheet2!$B$26:$B$31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Sheet2!$M$26:$M$31</c:f>
              <c:numCache>
                <c:formatCode>0.00%</c:formatCode>
                <c:ptCount val="6"/>
                <c:pt idx="0">
                  <c:v>0.39583333333333331</c:v>
                </c:pt>
                <c:pt idx="1">
                  <c:v>0.17708333333333334</c:v>
                </c:pt>
                <c:pt idx="2">
                  <c:v>8.3333333333333329E-2</c:v>
                </c:pt>
                <c:pt idx="3">
                  <c:v>-7.2916666666666671E-2</c:v>
                </c:pt>
                <c:pt idx="4">
                  <c:v>-0.13541666666666666</c:v>
                </c:pt>
                <c:pt idx="5">
                  <c:v>-0.26041666666666669</c:v>
                </c:pt>
              </c:numCache>
            </c:numRef>
          </c:yVal>
          <c:smooth val="0"/>
        </c:ser>
        <c:ser>
          <c:idx val="5"/>
          <c:order val="5"/>
          <c:tx>
            <c:v>Pmax</c:v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numRef>
              <c:f>Sheet2!$B$26:$B$31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Sheet2!$O$26:$O$31</c:f>
              <c:numCache>
                <c:formatCode>0.00%</c:formatCode>
                <c:ptCount val="6"/>
                <c:pt idx="0">
                  <c:v>6.4687944559263424E-2</c:v>
                </c:pt>
                <c:pt idx="1">
                  <c:v>2.8457871805599742E-2</c:v>
                </c:pt>
                <c:pt idx="2">
                  <c:v>1.3398363913135822E-2</c:v>
                </c:pt>
                <c:pt idx="3">
                  <c:v>-1.199562223552929E-2</c:v>
                </c:pt>
                <c:pt idx="4">
                  <c:v>-2.2790265301895873E-2</c:v>
                </c:pt>
                <c:pt idx="5">
                  <c:v>-4.14266724103187E-2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52672"/>
        <c:axId val="79353064"/>
      </c:scatterChart>
      <c:valAx>
        <c:axId val="79352672"/>
        <c:scaling>
          <c:orientation val="minMax"/>
          <c:min val="-0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Lcond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3064"/>
        <c:crosses val="autoZero"/>
        <c:crossBetween val="midCat"/>
      </c:valAx>
      <c:valAx>
        <c:axId val="79353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performance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26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1113024934372"/>
          <c:y val="0.20746727851071597"/>
          <c:w val="0.24802636975065612"/>
          <c:h val="0.585065442978568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528297244094489E-2"/>
          <c:y val="8.0941869021339222E-2"/>
          <c:w val="0.70526130522747155"/>
          <c:h val="0.84558469926358548"/>
        </c:manualLayout>
      </c:layout>
      <c:scatterChart>
        <c:scatterStyle val="lineMarker"/>
        <c:varyColors val="0"/>
        <c:ser>
          <c:idx val="0"/>
          <c:order val="0"/>
          <c:tx>
            <c:v>vapour quality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Sheet2!$B$34:$B$39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Sheet2!$E$34:$E$39</c:f>
              <c:numCache>
                <c:formatCode>0.00%</c:formatCode>
                <c:ptCount val="6"/>
                <c:pt idx="0">
                  <c:v>4.9391122027060827E-4</c:v>
                </c:pt>
                <c:pt idx="1">
                  <c:v>-2.3491664324254308E-4</c:v>
                </c:pt>
                <c:pt idx="2">
                  <c:v>-9.6009380618594146E-5</c:v>
                </c:pt>
                <c:pt idx="3" formatCode="0.0000%">
                  <c:v>9.9666934026935403E-5</c:v>
                </c:pt>
                <c:pt idx="4" formatCode="0.0000%">
                  <c:v>2.147715429954661E-4</c:v>
                </c:pt>
                <c:pt idx="5" formatCode="0.0000%">
                  <c:v>6.0218345065164778E-4</c:v>
                </c:pt>
              </c:numCache>
            </c:numRef>
          </c:yVal>
          <c:smooth val="0"/>
        </c:ser>
        <c:ser>
          <c:idx val="1"/>
          <c:order val="1"/>
          <c:tx>
            <c:v>Tmax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Sheet2!$B$34:$B$39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Sheet2!$G$34:$G$39</c:f>
              <c:numCache>
                <c:formatCode>0.000%</c:formatCode>
                <c:ptCount val="6"/>
                <c:pt idx="0">
                  <c:v>-2.6993893011276963E-2</c:v>
                </c:pt>
                <c:pt idx="1">
                  <c:v>2.3702651725045934E-5</c:v>
                </c:pt>
                <c:pt idx="2">
                  <c:v>5.6136239618114338E-4</c:v>
                </c:pt>
                <c:pt idx="3">
                  <c:v>-8.1055130103766361E-4</c:v>
                </c:pt>
                <c:pt idx="4">
                  <c:v>-1.6525525510902692E-3</c:v>
                </c:pt>
                <c:pt idx="5">
                  <c:v>-3.3427216369671131E-3</c:v>
                </c:pt>
              </c:numCache>
            </c:numRef>
          </c:yVal>
          <c:smooth val="0"/>
        </c:ser>
        <c:ser>
          <c:idx val="2"/>
          <c:order val="2"/>
          <c:tx>
            <c:v>Rtot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Sheet2!$B$34:$B$39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Sheet2!$I$34:$I$39</c:f>
              <c:numCache>
                <c:formatCode>0.00%</c:formatCode>
                <c:ptCount val="6"/>
                <c:pt idx="0">
                  <c:v>-0.29137282485372717</c:v>
                </c:pt>
                <c:pt idx="1">
                  <c:v>-1.4032668345807377E-3</c:v>
                </c:pt>
                <c:pt idx="2">
                  <c:v>5.5825695178129747E-3</c:v>
                </c:pt>
                <c:pt idx="3">
                  <c:v>-8.4631967822712331E-3</c:v>
                </c:pt>
                <c:pt idx="4">
                  <c:v>-1.7343511317392913E-2</c:v>
                </c:pt>
                <c:pt idx="5">
                  <c:v>-3.499990119013708E-2</c:v>
                </c:pt>
              </c:numCache>
            </c:numRef>
          </c:yVal>
          <c:smooth val="0"/>
        </c:ser>
        <c:ser>
          <c:idx val="3"/>
          <c:order val="3"/>
          <c:tx>
            <c:v>mass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Sheet2!$B$34:$B$39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Sheet2!$K$34:$K$39</c:f>
              <c:numCache>
                <c:formatCode>0.000%</c:formatCode>
                <c:ptCount val="6"/>
                <c:pt idx="0">
                  <c:v>-5.940008178599996E-3</c:v>
                </c:pt>
                <c:pt idx="1">
                  <c:v>-3.0235479028443177E-3</c:v>
                </c:pt>
                <c:pt idx="2">
                  <c:v>-1.5092450115855045E-3</c:v>
                </c:pt>
                <c:pt idx="3">
                  <c:v>1.5684103239023452E-3</c:v>
                </c:pt>
                <c:pt idx="4">
                  <c:v>3.130635529941141E-3</c:v>
                </c:pt>
                <c:pt idx="5">
                  <c:v>6.368358686979254E-3</c:v>
                </c:pt>
              </c:numCache>
            </c:numRef>
          </c:yVal>
          <c:smooth val="0"/>
        </c:ser>
        <c:ser>
          <c:idx val="4"/>
          <c:order val="4"/>
          <c:tx>
            <c:v>tstart</c:v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Sheet2!$B$34:$B$39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Sheet2!$M$34:$M$39</c:f>
              <c:numCache>
                <c:formatCode>0.00%</c:formatCode>
                <c:ptCount val="6"/>
                <c:pt idx="0">
                  <c:v>-0.27083333333333331</c:v>
                </c:pt>
                <c:pt idx="1">
                  <c:v>-0.13541666666666666</c:v>
                </c:pt>
                <c:pt idx="2">
                  <c:v>-6.25E-2</c:v>
                </c:pt>
                <c:pt idx="3">
                  <c:v>7.2916666666666671E-2</c:v>
                </c:pt>
                <c:pt idx="4">
                  <c:v>0.14583333333333334</c:v>
                </c:pt>
                <c:pt idx="5">
                  <c:v>0.29166666666666669</c:v>
                </c:pt>
              </c:numCache>
            </c:numRef>
          </c:yVal>
          <c:smooth val="0"/>
        </c:ser>
        <c:ser>
          <c:idx val="5"/>
          <c:order val="5"/>
          <c:tx>
            <c:v>Pmax</c:v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numRef>
              <c:f>Sheet2!$B$34:$B$39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Sheet2!$O$34:$O$39</c:f>
              <c:numCache>
                <c:formatCode>0.000%</c:formatCode>
                <c:ptCount val="6"/>
                <c:pt idx="0">
                  <c:v>-6.9135494212215105E-4</c:v>
                </c:pt>
                <c:pt idx="1">
                  <c:v>2.4697816829787869E-4</c:v>
                </c:pt>
                <c:pt idx="2">
                  <c:v>8.3481168469622946E-5</c:v>
                </c:pt>
                <c:pt idx="3">
                  <c:v>-5.7742664548337058E-5</c:v>
                </c:pt>
                <c:pt idx="4">
                  <c:v>-1.023034356690261E-4</c:v>
                </c:pt>
                <c:pt idx="5">
                  <c:v>-1.9980271778173385E-4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53848"/>
        <c:axId val="79354240"/>
      </c:scatterChart>
      <c:valAx>
        <c:axId val="79353848"/>
        <c:scaling>
          <c:orientation val="minMax"/>
          <c:min val="-0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rpw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4240"/>
        <c:crosses val="autoZero"/>
        <c:crossBetween val="midCat"/>
      </c:valAx>
      <c:valAx>
        <c:axId val="7935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performance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3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1113024934372"/>
          <c:y val="0.20746727851071597"/>
          <c:w val="0.24802636975065612"/>
          <c:h val="0.585065442978568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528297244094489E-2"/>
          <c:y val="8.0941869021339222E-2"/>
          <c:w val="0.70526130522747155"/>
          <c:h val="0.84558469926358548"/>
        </c:manualLayout>
      </c:layout>
      <c:scatterChart>
        <c:scatterStyle val="lineMarker"/>
        <c:varyColors val="0"/>
        <c:ser>
          <c:idx val="0"/>
          <c:order val="0"/>
          <c:tx>
            <c:v>vapour quality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Sheet2!$B$42:$B$47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Sheet2!$E$42:$E$47</c:f>
              <c:numCache>
                <c:formatCode>0.000%</c:formatCode>
                <c:ptCount val="6"/>
                <c:pt idx="0" formatCode="0.00%">
                  <c:v>-7.2874674655459408E-5</c:v>
                </c:pt>
                <c:pt idx="1">
                  <c:v>-4.6741029404753987E-5</c:v>
                </c:pt>
                <c:pt idx="2">
                  <c:v>-3.3183447379870479E-5</c:v>
                </c:pt>
                <c:pt idx="3" formatCode="0.00%">
                  <c:v>5.6402898345501754E-5</c:v>
                </c:pt>
                <c:pt idx="4" formatCode="0.00%">
                  <c:v>1.395553551241152E-4</c:v>
                </c:pt>
                <c:pt idx="5" formatCode="0.00%">
                  <c:v>3.8922073282091172E-4</c:v>
                </c:pt>
              </c:numCache>
            </c:numRef>
          </c:yVal>
          <c:smooth val="0"/>
        </c:ser>
        <c:ser>
          <c:idx val="1"/>
          <c:order val="1"/>
          <c:tx>
            <c:v>Tmax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Sheet2!$B$42:$B$47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Sheet2!$G$42:$G$47</c:f>
              <c:numCache>
                <c:formatCode>0.00%</c:formatCode>
                <c:ptCount val="6"/>
                <c:pt idx="0">
                  <c:v>6.9128494744519113E-3</c:v>
                </c:pt>
                <c:pt idx="1">
                  <c:v>3.2661470256855956E-3</c:v>
                </c:pt>
                <c:pt idx="2">
                  <c:v>1.5488260858289246E-3</c:v>
                </c:pt>
                <c:pt idx="3">
                  <c:v>-1.4088222952947059E-3</c:v>
                </c:pt>
                <c:pt idx="4">
                  <c:v>-2.6961929524128257E-3</c:v>
                </c:pt>
                <c:pt idx="5">
                  <c:v>-4.7777303602219538E-3</c:v>
                </c:pt>
              </c:numCache>
            </c:numRef>
          </c:yVal>
          <c:smooth val="0"/>
        </c:ser>
        <c:ser>
          <c:idx val="2"/>
          <c:order val="2"/>
          <c:tx>
            <c:v>Rtot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Sheet2!$B$42:$B$47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Sheet2!$I$42:$I$47</c:f>
              <c:numCache>
                <c:formatCode>0.00%</c:formatCode>
                <c:ptCount val="6"/>
                <c:pt idx="0">
                  <c:v>7.5644922616203397E-2</c:v>
                </c:pt>
                <c:pt idx="1">
                  <c:v>3.5727124702017193E-2</c:v>
                </c:pt>
                <c:pt idx="2">
                  <c:v>1.6928696559243544E-2</c:v>
                </c:pt>
                <c:pt idx="3">
                  <c:v>-1.5340118361710502E-2</c:v>
                </c:pt>
                <c:pt idx="4">
                  <c:v>-2.9306424781795858E-2</c:v>
                </c:pt>
                <c:pt idx="5">
                  <c:v>-5.168013487050864E-2</c:v>
                </c:pt>
              </c:numCache>
            </c:numRef>
          </c:yVal>
          <c:smooth val="0"/>
        </c:ser>
        <c:ser>
          <c:idx val="3"/>
          <c:order val="3"/>
          <c:tx>
            <c:v>mass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Sheet2!$B$42:$B$47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Sheet2!$K$42:$K$47</c:f>
              <c:numCache>
                <c:formatCode>0.000%</c:formatCode>
                <c:ptCount val="6"/>
                <c:pt idx="0">
                  <c:v>-6.2720688733804118E-3</c:v>
                </c:pt>
                <c:pt idx="1">
                  <c:v>-3.2928361585236447E-3</c:v>
                </c:pt>
                <c:pt idx="2">
                  <c:v>-1.6464180792618967E-3</c:v>
                </c:pt>
                <c:pt idx="3">
                  <c:v>1.6464180792700803E-3</c:v>
                </c:pt>
                <c:pt idx="4">
                  <c:v>3.292836158531977E-3</c:v>
                </c:pt>
                <c:pt idx="5">
                  <c:v>6.2720688733885945E-3</c:v>
                </c:pt>
              </c:numCache>
            </c:numRef>
          </c:yVal>
          <c:smooth val="0"/>
        </c:ser>
        <c:ser>
          <c:idx val="4"/>
          <c:order val="4"/>
          <c:tx>
            <c:v>tstart</c:v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Sheet2!$B$42:$B$47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Sheet2!$M$42:$M$47</c:f>
              <c:numCache>
                <c:formatCode>0.00%</c:formatCode>
                <c:ptCount val="6"/>
                <c:pt idx="0">
                  <c:v>-0.25</c:v>
                </c:pt>
                <c:pt idx="1">
                  <c:v>-0.125</c:v>
                </c:pt>
                <c:pt idx="2">
                  <c:v>-6.25E-2</c:v>
                </c:pt>
                <c:pt idx="3">
                  <c:v>6.25E-2</c:v>
                </c:pt>
                <c:pt idx="4">
                  <c:v>0.13541666666666666</c:v>
                </c:pt>
                <c:pt idx="5">
                  <c:v>0.25</c:v>
                </c:pt>
              </c:numCache>
            </c:numRef>
          </c:yVal>
          <c:smooth val="0"/>
        </c:ser>
        <c:ser>
          <c:idx val="5"/>
          <c:order val="5"/>
          <c:tx>
            <c:v>Pmax</c:v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numRef>
              <c:f>Sheet2!$B$42:$B$47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Sheet2!$O$42:$O$47</c:f>
              <c:numCache>
                <c:formatCode>0.0000%</c:formatCode>
                <c:ptCount val="6"/>
                <c:pt idx="0">
                  <c:v>1.4580652484237212E-5</c:v>
                </c:pt>
                <c:pt idx="1">
                  <c:v>8.1958058201013592E-6</c:v>
                </c:pt>
                <c:pt idx="2">
                  <c:v>5.1793638558360077E-6</c:v>
                </c:pt>
                <c:pt idx="3">
                  <c:v>-1.0415537112541143E-5</c:v>
                </c:pt>
                <c:pt idx="4">
                  <c:v>-2.4940578073435899E-5</c:v>
                </c:pt>
                <c:pt idx="5">
                  <c:v>-6.8673971281157429E-5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7576"/>
        <c:axId val="79355024"/>
      </c:scatterChart>
      <c:valAx>
        <c:axId val="79347576"/>
        <c:scaling>
          <c:orientation val="minMax"/>
          <c:min val="-0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Lpw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5024"/>
        <c:crosses val="autoZero"/>
        <c:crossBetween val="midCat"/>
      </c:valAx>
      <c:valAx>
        <c:axId val="7935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performance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7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1113024934372"/>
          <c:y val="0.20746727851071597"/>
          <c:w val="0.24802636975065612"/>
          <c:h val="0.585065442978568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528297244094489E-2"/>
          <c:y val="8.0941869021339222E-2"/>
          <c:w val="0.70526130522747155"/>
          <c:h val="0.84558469926358548"/>
        </c:manualLayout>
      </c:layout>
      <c:scatterChart>
        <c:scatterStyle val="lineMarker"/>
        <c:varyColors val="0"/>
        <c:ser>
          <c:idx val="0"/>
          <c:order val="0"/>
          <c:tx>
            <c:v>vapour quality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Sheet2!$B$50:$B$55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Sheet2!$E$50:$E$55</c:f>
              <c:numCache>
                <c:formatCode>0.00000%</c:formatCode>
                <c:ptCount val="6"/>
                <c:pt idx="0">
                  <c:v>-6.7870102816921525E-7</c:v>
                </c:pt>
                <c:pt idx="1">
                  <c:v>-2.0214631217659016E-6</c:v>
                </c:pt>
                <c:pt idx="2">
                  <c:v>-4.191675632791696E-6</c:v>
                </c:pt>
                <c:pt idx="3">
                  <c:v>1.0127060995845591E-6</c:v>
                </c:pt>
                <c:pt idx="4">
                  <c:v>1.6802691562722418E-6</c:v>
                </c:pt>
                <c:pt idx="5">
                  <c:v>3.3480708075248511E-6</c:v>
                </c:pt>
              </c:numCache>
            </c:numRef>
          </c:yVal>
          <c:smooth val="0"/>
        </c:ser>
        <c:ser>
          <c:idx val="1"/>
          <c:order val="1"/>
          <c:tx>
            <c:v>Tmax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Sheet2!$B$50:$B$55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Sheet2!$G$50:$G$55</c:f>
              <c:numCache>
                <c:formatCode>0.00000%</c:formatCode>
                <c:ptCount val="6"/>
                <c:pt idx="0">
                  <c:v>1.7172975133452451E-5</c:v>
                </c:pt>
                <c:pt idx="1">
                  <c:v>4.3314139455871566E-5</c:v>
                </c:pt>
                <c:pt idx="2">
                  <c:v>8.7437139903374459E-5</c:v>
                </c:pt>
                <c:pt idx="3">
                  <c:v>-2.5464408843415166E-5</c:v>
                </c:pt>
                <c:pt idx="4">
                  <c:v>-4.2242648864018803E-5</c:v>
                </c:pt>
                <c:pt idx="5">
                  <c:v>-8.3524150810934062E-5</c:v>
                </c:pt>
              </c:numCache>
            </c:numRef>
          </c:yVal>
          <c:smooth val="0"/>
        </c:ser>
        <c:ser>
          <c:idx val="2"/>
          <c:order val="2"/>
          <c:tx>
            <c:v>Rtot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Sheet2!$B$50:$B$55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Sheet2!$I$50:$I$55</c:f>
              <c:numCache>
                <c:formatCode>0.000%</c:formatCode>
                <c:ptCount val="6"/>
                <c:pt idx="0">
                  <c:v>1.8188211638124767E-4</c:v>
                </c:pt>
                <c:pt idx="1">
                  <c:v>4.5823439631444661E-4</c:v>
                </c:pt>
                <c:pt idx="2">
                  <c:v>9.2674372831246378E-4</c:v>
                </c:pt>
                <c:pt idx="3">
                  <c:v>-2.6960536250410092E-4</c:v>
                </c:pt>
                <c:pt idx="4">
                  <c:v>-4.4722270508558345E-4</c:v>
                </c:pt>
                <c:pt idx="5">
                  <c:v>-8.8405772747738752E-4</c:v>
                </c:pt>
              </c:numCache>
            </c:numRef>
          </c:yVal>
          <c:smooth val="0"/>
        </c:ser>
        <c:ser>
          <c:idx val="3"/>
          <c:order val="3"/>
          <c:tx>
            <c:v>mass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Sheet2!$B$50:$B$55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Sheet2!$K$50:$K$56</c:f>
              <c:numCache>
                <c:formatCode>0.000%</c:formatCode>
                <c:ptCount val="7"/>
                <c:pt idx="0">
                  <c:v>-1.7173205617576971E-5</c:v>
                </c:pt>
                <c:pt idx="1">
                  <c:v>-4.2933014048034116E-5</c:v>
                </c:pt>
                <c:pt idx="2">
                  <c:v>-8.5866028095919452E-5</c:v>
                </c:pt>
                <c:pt idx="3">
                  <c:v>2.5759808430308355E-5</c:v>
                </c:pt>
                <c:pt idx="4">
                  <c:v>4.2933014056217491E-5</c:v>
                </c:pt>
                <c:pt idx="5">
                  <c:v>8.586602810410282E-5</c:v>
                </c:pt>
              </c:numCache>
            </c:numRef>
          </c:yVal>
          <c:smooth val="0"/>
        </c:ser>
        <c:ser>
          <c:idx val="4"/>
          <c:order val="4"/>
          <c:tx>
            <c:v>Pmax</c:v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Sheet2!$B$50:$B$55</c:f>
              <c:numCache>
                <c:formatCode>0%</c:formatCode>
                <c:ptCount val="6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0.05</c:v>
                </c:pt>
                <c:pt idx="4">
                  <c:v>0.1</c:v>
                </c:pt>
                <c:pt idx="5">
                  <c:v>0.2</c:v>
                </c:pt>
              </c:numCache>
            </c:numRef>
          </c:xVal>
          <c:yVal>
            <c:numRef>
              <c:f>Sheet2!$O$50:$O$56</c:f>
              <c:numCache>
                <c:formatCode>0.00000%</c:formatCode>
                <c:ptCount val="7"/>
                <c:pt idx="0">
                  <c:v>9.726195521875007E-7</c:v>
                </c:pt>
                <c:pt idx="1">
                  <c:v>2.4964609042732602E-6</c:v>
                </c:pt>
                <c:pt idx="2">
                  <c:v>4.8373324355510198E-6</c:v>
                </c:pt>
                <c:pt idx="3">
                  <c:v>-1.4554697874843632E-6</c:v>
                </c:pt>
                <c:pt idx="4">
                  <c:v>-2.4192643644729177E-6</c:v>
                </c:pt>
                <c:pt idx="5">
                  <c:v>-4.8151912758670279E-6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55808"/>
        <c:axId val="79356200"/>
      </c:scatterChart>
      <c:valAx>
        <c:axId val="79355808"/>
        <c:scaling>
          <c:orientation val="minMax"/>
          <c:min val="-0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Porosity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6200"/>
        <c:crosses val="autoZero"/>
        <c:crossBetween val="midCat"/>
      </c:valAx>
      <c:valAx>
        <c:axId val="7935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perfroamnce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5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1113024934372"/>
          <c:y val="0.20746727851071597"/>
          <c:w val="0.24802636975065612"/>
          <c:h val="0.585065442978568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528297244094489E-2"/>
          <c:y val="8.0941869021339222E-2"/>
          <c:w val="0.70526130522747155"/>
          <c:h val="0.84558469926358548"/>
        </c:manualLayout>
      </c:layout>
      <c:scatterChart>
        <c:scatterStyle val="lineMarker"/>
        <c:varyColors val="0"/>
        <c:ser>
          <c:idx val="0"/>
          <c:order val="0"/>
          <c:tx>
            <c:v>vapour quality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Sheet2!$B$58:$B$63</c:f>
              <c:numCache>
                <c:formatCode>0.0%</c:formatCode>
                <c:ptCount val="6"/>
                <c:pt idx="0" formatCode="0%">
                  <c:v>-0.7</c:v>
                </c:pt>
                <c:pt idx="1">
                  <c:v>-0.4</c:v>
                </c:pt>
                <c:pt idx="2">
                  <c:v>-9.9999999999999978E-2</c:v>
                </c:pt>
                <c:pt idx="3">
                  <c:v>0.10000000000000009</c:v>
                </c:pt>
                <c:pt idx="4">
                  <c:v>0.39999999999999991</c:v>
                </c:pt>
                <c:pt idx="5">
                  <c:v>0.7</c:v>
                </c:pt>
              </c:numCache>
            </c:numRef>
          </c:xVal>
          <c:yVal>
            <c:numRef>
              <c:f>Sheet2!$E$58:$E$63</c:f>
              <c:numCache>
                <c:formatCode>0.0000%</c:formatCode>
                <c:ptCount val="6"/>
                <c:pt idx="0">
                  <c:v>8.649562873530059E-5</c:v>
                </c:pt>
                <c:pt idx="1">
                  <c:v>4.7146237491799473E-5</c:v>
                </c:pt>
                <c:pt idx="2">
                  <c:v>1.1251857069447686E-5</c:v>
                </c:pt>
                <c:pt idx="3">
                  <c:v>-1.0945842859234668E-5</c:v>
                </c:pt>
                <c:pt idx="4">
                  <c:v>-4.2368760680302417E-5</c:v>
                </c:pt>
                <c:pt idx="5">
                  <c:v>-7.2826001070318906E-5</c:v>
                </c:pt>
              </c:numCache>
            </c:numRef>
          </c:yVal>
          <c:smooth val="0"/>
        </c:ser>
        <c:ser>
          <c:idx val="1"/>
          <c:order val="1"/>
          <c:tx>
            <c:v>Tmax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Sheet2!$B$58:$B$63</c:f>
              <c:numCache>
                <c:formatCode>0.0%</c:formatCode>
                <c:ptCount val="6"/>
                <c:pt idx="0" formatCode="0%">
                  <c:v>-0.7</c:v>
                </c:pt>
                <c:pt idx="1">
                  <c:v>-0.4</c:v>
                </c:pt>
                <c:pt idx="2">
                  <c:v>-9.9999999999999978E-2</c:v>
                </c:pt>
                <c:pt idx="3">
                  <c:v>0.10000000000000009</c:v>
                </c:pt>
                <c:pt idx="4">
                  <c:v>0.39999999999999991</c:v>
                </c:pt>
                <c:pt idx="5">
                  <c:v>0.7</c:v>
                </c:pt>
              </c:numCache>
            </c:numRef>
          </c:xVal>
          <c:yVal>
            <c:numRef>
              <c:f>Sheet2!$G$58:$G$63</c:f>
              <c:numCache>
                <c:formatCode>0.0000%</c:formatCode>
                <c:ptCount val="6"/>
                <c:pt idx="0">
                  <c:v>-1.2622971437732235E-4</c:v>
                </c:pt>
                <c:pt idx="1">
                  <c:v>-6.8407545574490733E-5</c:v>
                </c:pt>
                <c:pt idx="2">
                  <c:v>-1.6222087362550104E-5</c:v>
                </c:pt>
                <c:pt idx="3">
                  <c:v>1.5715289177104942E-5</c:v>
                </c:pt>
                <c:pt idx="4">
                  <c:v>5.9383085672291334E-5</c:v>
                </c:pt>
                <c:pt idx="5">
                  <c:v>9.9602910806434084E-5</c:v>
                </c:pt>
              </c:numCache>
            </c:numRef>
          </c:yVal>
          <c:smooth val="0"/>
        </c:ser>
        <c:ser>
          <c:idx val="2"/>
          <c:order val="2"/>
          <c:tx>
            <c:v>Rtot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Sheet2!$B$58:$B$63</c:f>
              <c:numCache>
                <c:formatCode>0.0%</c:formatCode>
                <c:ptCount val="6"/>
                <c:pt idx="0" formatCode="0%">
                  <c:v>-0.7</c:v>
                </c:pt>
                <c:pt idx="1">
                  <c:v>-0.4</c:v>
                </c:pt>
                <c:pt idx="2">
                  <c:v>-9.9999999999999978E-2</c:v>
                </c:pt>
                <c:pt idx="3">
                  <c:v>0.10000000000000009</c:v>
                </c:pt>
                <c:pt idx="4">
                  <c:v>0.39999999999999991</c:v>
                </c:pt>
                <c:pt idx="5">
                  <c:v>0.7</c:v>
                </c:pt>
              </c:numCache>
            </c:numRef>
          </c:xVal>
          <c:yVal>
            <c:numRef>
              <c:f>Sheet2!$I$58:$I$63</c:f>
              <c:numCache>
                <c:formatCode>0.000%</c:formatCode>
                <c:ptCount val="6"/>
                <c:pt idx="0">
                  <c:v>-6.5031344712141424E-4</c:v>
                </c:pt>
                <c:pt idx="1">
                  <c:v>-3.4969193209626742E-4</c:v>
                </c:pt>
                <c:pt idx="2">
                  <c:v>-8.2193235603041543E-5</c:v>
                </c:pt>
                <c:pt idx="3">
                  <c:v>7.9455000637035676E-5</c:v>
                </c:pt>
                <c:pt idx="4">
                  <c:v>2.9623772439918363E-4</c:v>
                </c:pt>
                <c:pt idx="5">
                  <c:v>4.9066894504022629E-4</c:v>
                </c:pt>
              </c:numCache>
            </c:numRef>
          </c:yVal>
          <c:smooth val="0"/>
        </c:ser>
        <c:ser>
          <c:idx val="3"/>
          <c:order val="3"/>
          <c:tx>
            <c:v>Pmax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Sheet2!$B$58:$B$63</c:f>
              <c:numCache>
                <c:formatCode>0.0%</c:formatCode>
                <c:ptCount val="6"/>
                <c:pt idx="0" formatCode="0%">
                  <c:v>-0.7</c:v>
                </c:pt>
                <c:pt idx="1">
                  <c:v>-0.4</c:v>
                </c:pt>
                <c:pt idx="2">
                  <c:v>-9.9999999999999978E-2</c:v>
                </c:pt>
                <c:pt idx="3">
                  <c:v>0.10000000000000009</c:v>
                </c:pt>
                <c:pt idx="4">
                  <c:v>0.39999999999999991</c:v>
                </c:pt>
                <c:pt idx="5">
                  <c:v>0.7</c:v>
                </c:pt>
              </c:numCache>
            </c:numRef>
          </c:xVal>
          <c:yVal>
            <c:numRef>
              <c:f>Sheet2!$Q$58:$Q$63</c:f>
              <c:numCache>
                <c:formatCode>0.00%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56984"/>
        <c:axId val="79357376"/>
      </c:scatterChart>
      <c:valAx>
        <c:axId val="79356984"/>
        <c:scaling>
          <c:orientation val="minMax"/>
          <c:min val="-0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nvg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7376"/>
        <c:crosses val="autoZero"/>
        <c:crossBetween val="midCat"/>
      </c:valAx>
      <c:valAx>
        <c:axId val="7935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6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performance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6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6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1113024934372"/>
          <c:y val="0.20746727851071597"/>
          <c:w val="0.24802636975065612"/>
          <c:h val="0.585065442978568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85725</xdr:rowOff>
    </xdr:from>
    <xdr:to>
      <xdr:col>6</xdr:col>
      <xdr:colOff>581025</xdr:colOff>
      <xdr:row>16</xdr:row>
      <xdr:rowOff>0</xdr:rowOff>
    </xdr:to>
    <xdr:sp macro="" textlink="">
      <xdr:nvSpPr>
        <xdr:cNvPr id="2" name="TextBox 1"/>
        <xdr:cNvSpPr txBox="1"/>
      </xdr:nvSpPr>
      <xdr:spPr>
        <a:xfrm>
          <a:off x="571500" y="466725"/>
          <a:ext cx="3667125" cy="2581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/>
            <a:t>Parameters</a:t>
          </a:r>
          <a:r>
            <a:rPr lang="en-GB" sz="1200" baseline="0"/>
            <a:t> where to focus the parametric analysis:</a:t>
          </a:r>
        </a:p>
        <a:p>
          <a:pPr lvl="0"/>
          <a:r>
            <a:rPr lang="en-GB" sz="1200"/>
            <a:t>- internal radius</a:t>
          </a:r>
        </a:p>
        <a:p>
          <a:pPr lvl="0"/>
          <a:r>
            <a:rPr lang="en-GB" sz="1200"/>
            <a:t>- external radius or thickness of the pipe</a:t>
          </a:r>
        </a:p>
        <a:p>
          <a:pPr lvl="0"/>
          <a:r>
            <a:rPr lang="en-GB" sz="1200"/>
            <a:t>- thickness</a:t>
          </a:r>
          <a:r>
            <a:rPr lang="en-GB" sz="1200" baseline="0"/>
            <a:t> of the evaporator shell</a:t>
          </a:r>
        </a:p>
        <a:p>
          <a:pPr lvl="0"/>
          <a:r>
            <a:rPr lang="en-GB" sz="1200" baseline="0"/>
            <a:t>- length of the condenser</a:t>
          </a:r>
        </a:p>
        <a:p>
          <a:pPr lvl="0"/>
          <a:r>
            <a:rPr lang="en-GB" sz="1200" baseline="0"/>
            <a:t>- radius of the primary wick</a:t>
          </a:r>
        </a:p>
        <a:p>
          <a:pPr lvl="0"/>
          <a:r>
            <a:rPr lang="en-GB" sz="1200" baseline="0"/>
            <a:t>- length of the primary wick</a:t>
          </a:r>
        </a:p>
        <a:p>
          <a:pPr lvl="0"/>
          <a:r>
            <a:rPr lang="en-GB" sz="1200" baseline="0"/>
            <a:t>- porosity</a:t>
          </a:r>
        </a:p>
        <a:p>
          <a:pPr lvl="0"/>
          <a:r>
            <a:rPr lang="en-GB" sz="1200" baseline="0"/>
            <a:t>- medium pore radius</a:t>
          </a:r>
        </a:p>
        <a:p>
          <a:pPr lvl="0"/>
          <a:r>
            <a:rPr lang="en-GB" sz="1200" baseline="0"/>
            <a:t>- number of vapour grooves</a:t>
          </a:r>
        </a:p>
        <a:p>
          <a:pPr lvl="0"/>
          <a:r>
            <a:rPr lang="en-GB" sz="1200" baseline="0"/>
            <a:t>- diameter of vapour grooves</a:t>
          </a:r>
        </a:p>
        <a:p>
          <a:pPr lvl="0"/>
          <a:r>
            <a:rPr lang="en-GB" sz="1200" baseline="0"/>
            <a:t>- initial pressure</a:t>
          </a:r>
        </a:p>
        <a:p>
          <a:pPr lvl="0"/>
          <a:r>
            <a:rPr lang="en-GB" sz="1200" baseline="0"/>
            <a:t>- Qleak</a:t>
          </a:r>
        </a:p>
      </xdr:txBody>
    </xdr:sp>
    <xdr:clientData/>
  </xdr:twoCellAnchor>
  <xdr:twoCellAnchor>
    <xdr:from>
      <xdr:col>8</xdr:col>
      <xdr:colOff>228600</xdr:colOff>
      <xdr:row>3</xdr:row>
      <xdr:rowOff>76200</xdr:rowOff>
    </xdr:from>
    <xdr:to>
      <xdr:col>11</xdr:col>
      <xdr:colOff>590550</xdr:colOff>
      <xdr:row>11</xdr:row>
      <xdr:rowOff>76200</xdr:rowOff>
    </xdr:to>
    <xdr:sp macro="" textlink="">
      <xdr:nvSpPr>
        <xdr:cNvPr id="3" name="TextBox 2"/>
        <xdr:cNvSpPr txBox="1"/>
      </xdr:nvSpPr>
      <xdr:spPr>
        <a:xfrm>
          <a:off x="5105400" y="647700"/>
          <a:ext cx="219075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ALL SIMULATIONS MADE</a:t>
          </a:r>
          <a:r>
            <a:rPr lang="en-GB" sz="1400" b="1" baseline="0"/>
            <a:t> WITH THE SAME CONFIGURATION IN ORDER TO MAINTAIN THE POSSIBILITY OF COMPARING THE RESULTS</a:t>
          </a:r>
          <a:endParaRPr lang="en-GB" sz="1400" b="1"/>
        </a:p>
      </xdr:txBody>
    </xdr:sp>
    <xdr:clientData/>
  </xdr:twoCellAnchor>
  <xdr:twoCellAnchor>
    <xdr:from>
      <xdr:col>13</xdr:col>
      <xdr:colOff>152400</xdr:colOff>
      <xdr:row>3</xdr:row>
      <xdr:rowOff>28575</xdr:rowOff>
    </xdr:from>
    <xdr:to>
      <xdr:col>22</xdr:col>
      <xdr:colOff>571500</xdr:colOff>
      <xdr:row>15</xdr:row>
      <xdr:rowOff>57150</xdr:rowOff>
    </xdr:to>
    <xdr:sp macro="" textlink="">
      <xdr:nvSpPr>
        <xdr:cNvPr id="4" name="TextBox 3"/>
        <xdr:cNvSpPr txBox="1"/>
      </xdr:nvSpPr>
      <xdr:spPr>
        <a:xfrm>
          <a:off x="8077200" y="600075"/>
          <a:ext cx="5905500" cy="2314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/>
            <a:t>Method:</a:t>
          </a:r>
        </a:p>
        <a:p>
          <a:r>
            <a:rPr lang="en-GB" sz="1200"/>
            <a:t>To</a:t>
          </a:r>
          <a:r>
            <a:rPr lang="en-GB" sz="1200" baseline="0"/>
            <a:t> find the point where with the actual configuration complete condensation is reached, therefore increase or decrease:</a:t>
          </a:r>
        </a:p>
        <a:p>
          <a:r>
            <a:rPr lang="en-GB" sz="1200" baseline="0"/>
            <a:t>- if moving away to condensation, calculate the percentuage of the ∆x</a:t>
          </a:r>
        </a:p>
        <a:p>
          <a:r>
            <a:rPr lang="en-GB" sz="1200" baseline="0"/>
            <a:t>- if moving toward subcooling, calculate the percentuage of </a:t>
          </a:r>
          <a:r>
            <a:rPr lang="en-GB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∆R and ∆T at the exit of the condenser</a:t>
          </a:r>
        </a:p>
        <a:p>
          <a:endParaRPr lang="en-GB" sz="12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Moreover, calculate the change in parameters such as tstart and total mass</a:t>
          </a:r>
          <a:endParaRPr lang="en-GB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33</xdr:row>
      <xdr:rowOff>157162</xdr:rowOff>
    </xdr:from>
    <xdr:to>
      <xdr:col>13</xdr:col>
      <xdr:colOff>257175</xdr:colOff>
      <xdr:row>48</xdr:row>
      <xdr:rowOff>42862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133350</xdr:rowOff>
    </xdr:from>
    <xdr:to>
      <xdr:col>15</xdr:col>
      <xdr:colOff>333375</xdr:colOff>
      <xdr:row>15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7</xdr:col>
      <xdr:colOff>304800</xdr:colOff>
      <xdr:row>15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542925</xdr:colOff>
      <xdr:row>0</xdr:row>
      <xdr:rowOff>142875</xdr:rowOff>
    </xdr:from>
    <xdr:to>
      <xdr:col>23</xdr:col>
      <xdr:colOff>238125</xdr:colOff>
      <xdr:row>15</xdr:row>
      <xdr:rowOff>28575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15</xdr:row>
      <xdr:rowOff>95250</xdr:rowOff>
    </xdr:from>
    <xdr:to>
      <xdr:col>7</xdr:col>
      <xdr:colOff>333375</xdr:colOff>
      <xdr:row>29</xdr:row>
      <xdr:rowOff>171450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495300</xdr:colOff>
      <xdr:row>15</xdr:row>
      <xdr:rowOff>133350</xdr:rowOff>
    </xdr:from>
    <xdr:to>
      <xdr:col>15</xdr:col>
      <xdr:colOff>190500</xdr:colOff>
      <xdr:row>30</xdr:row>
      <xdr:rowOff>19050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514350</xdr:colOff>
      <xdr:row>15</xdr:row>
      <xdr:rowOff>152400</xdr:rowOff>
    </xdr:from>
    <xdr:to>
      <xdr:col>23</xdr:col>
      <xdr:colOff>209550</xdr:colOff>
      <xdr:row>30</xdr:row>
      <xdr:rowOff>38100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</xdr:row>
      <xdr:rowOff>57150</xdr:rowOff>
    </xdr:from>
    <xdr:to>
      <xdr:col>7</xdr:col>
      <xdr:colOff>304800</xdr:colOff>
      <xdr:row>44</xdr:row>
      <xdr:rowOff>133350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523875</xdr:colOff>
      <xdr:row>30</xdr:row>
      <xdr:rowOff>47625</xdr:rowOff>
    </xdr:from>
    <xdr:to>
      <xdr:col>15</xdr:col>
      <xdr:colOff>219075</xdr:colOff>
      <xdr:row>44</xdr:row>
      <xdr:rowOff>123825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419100</xdr:colOff>
      <xdr:row>30</xdr:row>
      <xdr:rowOff>123825</xdr:rowOff>
    </xdr:from>
    <xdr:to>
      <xdr:col>23</xdr:col>
      <xdr:colOff>114300</xdr:colOff>
      <xdr:row>45</xdr:row>
      <xdr:rowOff>9525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85725</xdr:colOff>
      <xdr:row>45</xdr:row>
      <xdr:rowOff>0</xdr:rowOff>
    </xdr:from>
    <xdr:to>
      <xdr:col>7</xdr:col>
      <xdr:colOff>390525</xdr:colOff>
      <xdr:row>59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495300</xdr:colOff>
      <xdr:row>45</xdr:row>
      <xdr:rowOff>38100</xdr:rowOff>
    </xdr:from>
    <xdr:to>
      <xdr:col>15</xdr:col>
      <xdr:colOff>190500</xdr:colOff>
      <xdr:row>59</xdr:row>
      <xdr:rowOff>114300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419100</xdr:colOff>
      <xdr:row>45</xdr:row>
      <xdr:rowOff>47625</xdr:rowOff>
    </xdr:from>
    <xdr:to>
      <xdr:col>23</xdr:col>
      <xdr:colOff>114300</xdr:colOff>
      <xdr:row>59</xdr:row>
      <xdr:rowOff>123825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7</xdr:col>
      <xdr:colOff>304800</xdr:colOff>
      <xdr:row>74</xdr:row>
      <xdr:rowOff>76200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466725</xdr:colOff>
      <xdr:row>59</xdr:row>
      <xdr:rowOff>180975</xdr:rowOff>
    </xdr:from>
    <xdr:to>
      <xdr:col>15</xdr:col>
      <xdr:colOff>161925</xdr:colOff>
      <xdr:row>74</xdr:row>
      <xdr:rowOff>66675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314325</xdr:colOff>
      <xdr:row>0</xdr:row>
      <xdr:rowOff>0</xdr:rowOff>
    </xdr:from>
    <xdr:to>
      <xdr:col>15</xdr:col>
      <xdr:colOff>9525</xdr:colOff>
      <xdr:row>14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38100</xdr:colOff>
      <xdr:row>0</xdr:row>
      <xdr:rowOff>0</xdr:rowOff>
    </xdr:from>
    <xdr:to>
      <xdr:col>22</xdr:col>
      <xdr:colOff>342900</xdr:colOff>
      <xdr:row>14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161925</xdr:colOff>
      <xdr:row>14</xdr:row>
      <xdr:rowOff>123825</xdr:rowOff>
    </xdr:from>
    <xdr:to>
      <xdr:col>7</xdr:col>
      <xdr:colOff>466725</xdr:colOff>
      <xdr:row>29</xdr:row>
      <xdr:rowOff>9525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571500</xdr:colOff>
      <xdr:row>14</xdr:row>
      <xdr:rowOff>104775</xdr:rowOff>
    </xdr:from>
    <xdr:to>
      <xdr:col>15</xdr:col>
      <xdr:colOff>266700</xdr:colOff>
      <xdr:row>28</xdr:row>
      <xdr:rowOff>180975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15</xdr:row>
      <xdr:rowOff>0</xdr:rowOff>
    </xdr:from>
    <xdr:to>
      <xdr:col>23</xdr:col>
      <xdr:colOff>304800</xdr:colOff>
      <xdr:row>29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28575</xdr:colOff>
      <xdr:row>29</xdr:row>
      <xdr:rowOff>57150</xdr:rowOff>
    </xdr:from>
    <xdr:to>
      <xdr:col>7</xdr:col>
      <xdr:colOff>333375</xdr:colOff>
      <xdr:row>43</xdr:row>
      <xdr:rowOff>133350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8" sqref="N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zoomScaleNormal="100" workbookViewId="0">
      <selection activeCell="B107" sqref="B107:M107"/>
    </sheetView>
  </sheetViews>
  <sheetFormatPr defaultRowHeight="15" x14ac:dyDescent="0.25"/>
  <cols>
    <col min="1" max="1" width="11.140625" customWidth="1"/>
    <col min="2" max="2" width="13.28515625" customWidth="1"/>
    <col min="3" max="3" width="13.28515625" style="5" customWidth="1"/>
    <col min="4" max="4" width="12.42578125" customWidth="1"/>
    <col min="5" max="5" width="12.42578125" style="4" customWidth="1"/>
    <col min="6" max="7" width="12.7109375" customWidth="1"/>
    <col min="8" max="8" width="11.5703125" customWidth="1"/>
    <col min="9" max="9" width="11.5703125" style="4" customWidth="1"/>
    <col min="10" max="11" width="13.85546875" customWidth="1"/>
    <col min="12" max="12" width="12.7109375" customWidth="1"/>
    <col min="13" max="13" width="9.140625" style="4"/>
  </cols>
  <sheetData>
    <row r="1" spans="1:16" x14ac:dyDescent="0.25">
      <c r="A1" t="s">
        <v>0</v>
      </c>
      <c r="B1" s="2" t="s">
        <v>1</v>
      </c>
      <c r="C1" s="8" t="s">
        <v>13</v>
      </c>
      <c r="D1" s="3" t="s">
        <v>17</v>
      </c>
      <c r="E1" s="7" t="s">
        <v>16</v>
      </c>
      <c r="F1" t="s">
        <v>23</v>
      </c>
      <c r="G1" s="3" t="s">
        <v>18</v>
      </c>
      <c r="H1" s="2" t="s">
        <v>22</v>
      </c>
      <c r="I1" s="7" t="s">
        <v>19</v>
      </c>
      <c r="J1" t="s">
        <v>24</v>
      </c>
      <c r="K1" t="s">
        <v>20</v>
      </c>
      <c r="L1" t="s">
        <v>25</v>
      </c>
      <c r="M1" s="4" t="s">
        <v>21</v>
      </c>
    </row>
    <row r="2" spans="1:16" s="10" customFormat="1" x14ac:dyDescent="0.25">
      <c r="B2" s="11"/>
      <c r="C2" s="12"/>
      <c r="D2" s="13">
        <v>0</v>
      </c>
      <c r="E2" s="17"/>
      <c r="F2" s="14">
        <v>377.03109206209001</v>
      </c>
      <c r="H2" s="15">
        <v>1.0895999999999999E-2</v>
      </c>
      <c r="I2" s="17"/>
      <c r="J2" s="14">
        <v>2.3504350748396399</v>
      </c>
      <c r="L2" s="14">
        <v>5.10171590500841</v>
      </c>
      <c r="M2" s="16"/>
    </row>
    <row r="3" spans="1:16" x14ac:dyDescent="0.25">
      <c r="A3" t="s">
        <v>2</v>
      </c>
      <c r="B3" s="1">
        <v>-0.05</v>
      </c>
      <c r="C3" s="6">
        <v>3.7050000000000001</v>
      </c>
      <c r="D3" s="9">
        <v>0.25230000000000002</v>
      </c>
      <c r="E3" s="4">
        <f>(D3-0.1999)/0.1999</f>
        <v>0.26213106553276655</v>
      </c>
      <c r="F3" t="s">
        <v>15</v>
      </c>
      <c r="H3" t="s">
        <v>15</v>
      </c>
      <c r="J3">
        <v>2.2206000000000001</v>
      </c>
      <c r="K3" s="20">
        <f>((J2-J3)/J2)*-1</f>
        <v>-5.5238741214112382E-2</v>
      </c>
      <c r="L3">
        <v>4.5366</v>
      </c>
      <c r="M3" s="20">
        <f>((L2-L3)/L2)*-1</f>
        <v>-0.11076977149073111</v>
      </c>
    </row>
    <row r="4" spans="1:16" x14ac:dyDescent="0.25">
      <c r="A4" t="s">
        <v>14</v>
      </c>
      <c r="B4" s="1">
        <v>-0.1</v>
      </c>
      <c r="C4" s="6">
        <v>3.51</v>
      </c>
      <c r="D4" s="9">
        <v>0.317</v>
      </c>
      <c r="E4" s="4">
        <f t="shared" ref="E4:E5" si="0">(D4-0.1999)/0.1999</f>
        <v>0.58579289644822419</v>
      </c>
      <c r="F4" t="s">
        <v>15</v>
      </c>
      <c r="H4" t="s">
        <v>15</v>
      </c>
      <c r="J4">
        <v>2.0958000000000001</v>
      </c>
      <c r="K4" s="20">
        <f>((J2-J4)/J2)*-1</f>
        <v>-0.108335293991055</v>
      </c>
      <c r="L4">
        <v>4.0286999999999997</v>
      </c>
      <c r="M4" s="20">
        <f>((L2-L4)/L2)*-1</f>
        <v>-0.21032451139723771</v>
      </c>
    </row>
    <row r="5" spans="1:16" x14ac:dyDescent="0.25">
      <c r="A5" s="6">
        <v>3.9</v>
      </c>
      <c r="B5" s="1">
        <v>-0.2</v>
      </c>
      <c r="C5" s="5">
        <v>3.12</v>
      </c>
      <c r="D5">
        <v>0.43519999999999998</v>
      </c>
      <c r="E5" s="4">
        <f t="shared" si="0"/>
        <v>1.1770885442721359</v>
      </c>
      <c r="F5" t="s">
        <v>15</v>
      </c>
      <c r="H5" t="s">
        <v>15</v>
      </c>
      <c r="J5">
        <v>1.8614999999999999</v>
      </c>
      <c r="K5" s="20">
        <f>((J2-J5)/J2)*-1</f>
        <v>-0.20801896639199782</v>
      </c>
      <c r="L5">
        <v>3.1667999999999998</v>
      </c>
      <c r="M5" s="20">
        <f>((L2-L5)/L2)*-1</f>
        <v>-0.37926767013993901</v>
      </c>
      <c r="O5" s="20"/>
    </row>
    <row r="6" spans="1:16" x14ac:dyDescent="0.25">
      <c r="B6" s="1">
        <v>0.05</v>
      </c>
      <c r="C6" s="6">
        <v>4.0949999999999998</v>
      </c>
      <c r="D6">
        <v>0</v>
      </c>
      <c r="E6" s="4">
        <v>0</v>
      </c>
      <c r="F6">
        <v>352.75130000000001</v>
      </c>
      <c r="G6" s="19">
        <f>(F6-F2)/F2</f>
        <v>-6.4397320468444458E-2</v>
      </c>
      <c r="H6" s="28">
        <v>3.4837100000000003E-2</v>
      </c>
      <c r="I6" s="4">
        <f>((H2-H6)/H2)*-1</f>
        <v>2.1972375183553603</v>
      </c>
      <c r="J6">
        <v>2.4853000000000001</v>
      </c>
      <c r="K6" s="20">
        <f>((J2-J6)/J2)*-1</f>
        <v>5.7378706863265072E-2</v>
      </c>
      <c r="L6">
        <v>5.7286999999999999</v>
      </c>
      <c r="M6" s="20">
        <f>((L2-L6)/L2)*-1</f>
        <v>0.1228967090025677</v>
      </c>
      <c r="O6" s="1"/>
    </row>
    <row r="7" spans="1:16" x14ac:dyDescent="0.25">
      <c r="B7" s="1">
        <v>0.1</v>
      </c>
      <c r="C7" s="5">
        <v>4.29</v>
      </c>
      <c r="D7">
        <v>0</v>
      </c>
      <c r="E7" s="4">
        <v>0</v>
      </c>
      <c r="F7">
        <v>336.2337</v>
      </c>
      <c r="G7" s="19">
        <f>-(F2-F7)/F2</f>
        <v>-0.10820696998477632</v>
      </c>
      <c r="H7" s="28">
        <v>5.1077900000000002E-2</v>
      </c>
      <c r="I7" s="4">
        <f>((H2-H7)/H2)*-1</f>
        <v>3.6877661527165939</v>
      </c>
      <c r="J7">
        <v>2.6253000000000002</v>
      </c>
      <c r="K7" s="20">
        <f>((J2-J7)/J2)*-1</f>
        <v>0.1169421474784251</v>
      </c>
      <c r="L7">
        <v>6.4223999999999997</v>
      </c>
      <c r="M7" s="20">
        <f>((L2-L7)/L2)*-1</f>
        <v>0.25887056817394705</v>
      </c>
      <c r="O7" s="1"/>
    </row>
    <row r="8" spans="1:16" x14ac:dyDescent="0.25">
      <c r="B8" s="1">
        <v>0.2</v>
      </c>
      <c r="C8" s="5">
        <v>4.68</v>
      </c>
      <c r="D8">
        <v>0</v>
      </c>
      <c r="E8" s="4">
        <v>0</v>
      </c>
      <c r="F8">
        <v>317.91219999999998</v>
      </c>
      <c r="G8" s="19">
        <f>-(F2-F8)/F2</f>
        <v>-0.15680110555008084</v>
      </c>
      <c r="H8" s="28">
        <v>6.8982500000000002E-2</v>
      </c>
      <c r="I8" s="4">
        <f>((H2-H8)/H2)*-1</f>
        <v>5.3309930249632895</v>
      </c>
      <c r="J8">
        <v>2.9205000000000001</v>
      </c>
      <c r="K8" s="20">
        <f>((J2-J8)/J2)*-1</f>
        <v>0.24253591654696241</v>
      </c>
      <c r="L8">
        <v>8.0312000000000001</v>
      </c>
      <c r="M8" s="20">
        <f>((L2-L8)/L2)*-1</f>
        <v>0.57421545016171593</v>
      </c>
      <c r="O8" s="1"/>
    </row>
    <row r="10" spans="1:16" x14ac:dyDescent="0.25">
      <c r="A10" s="25" t="s">
        <v>3</v>
      </c>
      <c r="P10">
        <v>-1</v>
      </c>
    </row>
    <row r="11" spans="1:16" x14ac:dyDescent="0.25">
      <c r="A11" s="25" t="s">
        <v>27</v>
      </c>
      <c r="B11" s="1">
        <v>-0.05</v>
      </c>
      <c r="C11" s="5">
        <v>4.75</v>
      </c>
      <c r="D11">
        <v>0</v>
      </c>
      <c r="E11" s="4">
        <v>0</v>
      </c>
      <c r="F11" s="9">
        <v>377.72699999999998</v>
      </c>
      <c r="G11" s="21">
        <f>-(F2-F11)/F2</f>
        <v>1.8457574257439802E-3</v>
      </c>
      <c r="H11" s="28">
        <v>1.020747E-2</v>
      </c>
      <c r="I11" s="19">
        <f>((H2-H11)/H2)*-1</f>
        <v>-6.3191079295154162E-2</v>
      </c>
      <c r="J11">
        <v>2.3157000000000001</v>
      </c>
      <c r="K11" s="20">
        <f>((J2-J11)/J2)*-1</f>
        <v>-1.4778146910528726E-2</v>
      </c>
      <c r="L11">
        <v>5.1017000000000001</v>
      </c>
      <c r="M11" s="4">
        <f>(L2-L11)/L2</f>
        <v>3.1175801840028995E-6</v>
      </c>
    </row>
    <row r="12" spans="1:16" x14ac:dyDescent="0.25">
      <c r="A12" s="25" t="s">
        <v>28</v>
      </c>
      <c r="B12" s="1">
        <v>-0.1</v>
      </c>
      <c r="C12" s="5">
        <v>4.5</v>
      </c>
      <c r="D12">
        <v>0</v>
      </c>
      <c r="E12" s="4">
        <v>0</v>
      </c>
      <c r="F12" s="9">
        <v>378.55</v>
      </c>
      <c r="G12" s="21">
        <f>-(F2-F12)/F2</f>
        <v>4.0286012742415016E-3</v>
      </c>
      <c r="H12" s="28">
        <v>9.3889999999999998E-3</v>
      </c>
      <c r="I12" s="19">
        <f>((H2-H12)/H2)*-1</f>
        <v>-0.13830763582966224</v>
      </c>
      <c r="J12">
        <v>2.2810999999999999</v>
      </c>
      <c r="K12" s="20">
        <f>((J2-J12)/J2)*-1</f>
        <v>-2.9498825805418342E-2</v>
      </c>
      <c r="L12">
        <v>5.1017000000000001</v>
      </c>
      <c r="M12" s="4">
        <v>0</v>
      </c>
    </row>
    <row r="13" spans="1:16" x14ac:dyDescent="0.25">
      <c r="A13" s="25" t="s">
        <v>29</v>
      </c>
      <c r="B13" s="1">
        <v>-0.2</v>
      </c>
      <c r="C13" s="5">
        <v>4</v>
      </c>
      <c r="D13">
        <v>0</v>
      </c>
      <c r="E13" s="4">
        <v>0</v>
      </c>
      <c r="F13" s="9">
        <v>380.60500000000002</v>
      </c>
      <c r="G13" s="21">
        <f>-(F2-F13)/F2</f>
        <v>9.4790801426038671E-3</v>
      </c>
      <c r="H13" s="28">
        <v>7.3559599999999999E-3</v>
      </c>
      <c r="I13" s="19">
        <f>((H2-H13)/H2)*-1</f>
        <v>-0.3248935389133627</v>
      </c>
      <c r="J13">
        <v>2.2126000000000001</v>
      </c>
      <c r="K13" s="20">
        <f>((J2-J13)/J2)*-1</f>
        <v>-5.8642366392121531E-2</v>
      </c>
      <c r="L13">
        <v>5.1017000000000001</v>
      </c>
      <c r="M13" s="4">
        <v>0</v>
      </c>
    </row>
    <row r="14" spans="1:16" x14ac:dyDescent="0.25">
      <c r="A14" s="25"/>
      <c r="B14" s="1">
        <v>0.05</v>
      </c>
      <c r="C14" s="5">
        <v>5.25</v>
      </c>
      <c r="D14" s="26">
        <v>0</v>
      </c>
      <c r="E14" s="4">
        <v>0</v>
      </c>
      <c r="F14">
        <v>376.46370000000002</v>
      </c>
      <c r="G14" s="21">
        <f>-(F2-F14)/F2</f>
        <v>-1.5048946201936962E-3</v>
      </c>
      <c r="H14" s="28">
        <v>1.1459E-2</v>
      </c>
      <c r="I14" s="19">
        <f>((H2-H14)/H2)*-1</f>
        <v>5.1670337738619773E-2</v>
      </c>
      <c r="J14">
        <v>2.3854000000000002</v>
      </c>
      <c r="K14" s="20">
        <f>((J2-J14)/J2)*-1</f>
        <v>1.4875937452875963E-2</v>
      </c>
      <c r="L14">
        <v>5.1017000000000001</v>
      </c>
      <c r="M14" s="4">
        <v>0</v>
      </c>
    </row>
    <row r="15" spans="1:16" x14ac:dyDescent="0.25">
      <c r="A15" s="25"/>
      <c r="B15" s="1">
        <v>0.1</v>
      </c>
      <c r="C15" s="5">
        <v>5.5</v>
      </c>
      <c r="D15">
        <v>0</v>
      </c>
      <c r="E15" s="4">
        <v>0</v>
      </c>
      <c r="F15">
        <v>376.02379999999999</v>
      </c>
      <c r="G15" s="21">
        <f>-(F2-F15)/F2</f>
        <v>-2.6716418971731225E-3</v>
      </c>
      <c r="H15" s="28">
        <v>1.1894999999999999E-2</v>
      </c>
      <c r="I15" s="19">
        <f>((H2-H15)/H2)*-1</f>
        <v>9.1685022026431709E-2</v>
      </c>
      <c r="J15" s="9">
        <v>2.4205000000000001</v>
      </c>
      <c r="K15" s="20">
        <f>((J2-J15)/J2)*-1</f>
        <v>2.9809342921391035E-2</v>
      </c>
      <c r="L15">
        <v>5.1017000000000001</v>
      </c>
      <c r="M15" s="4">
        <v>0</v>
      </c>
    </row>
    <row r="16" spans="1:16" x14ac:dyDescent="0.25">
      <c r="A16" s="25"/>
      <c r="B16" s="1">
        <v>0.2</v>
      </c>
      <c r="C16" s="5">
        <v>6</v>
      </c>
      <c r="D16">
        <v>0</v>
      </c>
      <c r="E16" s="4">
        <v>0</v>
      </c>
      <c r="F16">
        <v>375.48230000000001</v>
      </c>
      <c r="G16" s="21">
        <f>-(F2-F16)/F2</f>
        <v>-4.1078629712452044E-3</v>
      </c>
      <c r="H16" s="28">
        <v>1.2430999999999999E-2</v>
      </c>
      <c r="I16" s="19">
        <f>((H2-H16)/H2)*-1</f>
        <v>0.14087738619676946</v>
      </c>
      <c r="J16" s="9">
        <v>2.4914000000000001</v>
      </c>
      <c r="K16" s="20">
        <f>((J2-J16)/J2)*-1</f>
        <v>5.9973971061497038E-2</v>
      </c>
      <c r="L16">
        <v>5.1017000000000001</v>
      </c>
      <c r="M16" s="4">
        <v>0</v>
      </c>
    </row>
    <row r="18" spans="1:16" x14ac:dyDescent="0.25">
      <c r="A18" t="s">
        <v>4</v>
      </c>
    </row>
    <row r="19" spans="1:16" x14ac:dyDescent="0.25">
      <c r="A19" t="s">
        <v>14</v>
      </c>
      <c r="B19" s="1">
        <v>-0.05</v>
      </c>
      <c r="C19" s="5">
        <v>2.85</v>
      </c>
      <c r="D19">
        <v>0</v>
      </c>
      <c r="E19" s="4">
        <v>0</v>
      </c>
      <c r="F19" s="9">
        <v>377.052819</v>
      </c>
      <c r="G19" s="27">
        <f>-(F2-F19)/F2</f>
        <v>5.7626382458693608E-5</v>
      </c>
      <c r="H19" s="28">
        <v>1.1011999999999999E-2</v>
      </c>
      <c r="I19" s="20">
        <f>((H2-H19)/H2)*-1</f>
        <v>1.0646108663729789E-2</v>
      </c>
      <c r="J19" s="9">
        <v>2.3001399999999999</v>
      </c>
      <c r="K19" s="20">
        <f>((J2-J19)/J2)*-1</f>
        <v>-2.1398197881756609E-2</v>
      </c>
      <c r="L19" s="9">
        <v>5.0851633899999999</v>
      </c>
      <c r="M19" s="20">
        <f>((L2-L19)/L2)*-1</f>
        <v>-3.2444995598755817E-3</v>
      </c>
    </row>
    <row r="20" spans="1:16" x14ac:dyDescent="0.25">
      <c r="B20" s="1">
        <v>-0.1</v>
      </c>
      <c r="C20" s="5">
        <v>2.7</v>
      </c>
      <c r="D20">
        <v>0</v>
      </c>
      <c r="E20" s="4">
        <v>0</v>
      </c>
      <c r="F20">
        <v>377.05309999999997</v>
      </c>
      <c r="G20" s="27">
        <f>-(F2-F20)/F2</f>
        <v>5.8371679082470168E-5</v>
      </c>
      <c r="H20" s="28">
        <v>1.1158E-2</v>
      </c>
      <c r="I20" s="20">
        <f>((H2-H20)/H2)*-1</f>
        <v>2.4045521292217337E-2</v>
      </c>
      <c r="J20" s="9">
        <v>2.2500640000000001</v>
      </c>
      <c r="K20" s="20">
        <f>((J2-J20)/J2)*-1</f>
        <v>-4.2703189683504741E-2</v>
      </c>
      <c r="L20" s="9">
        <v>5.0687494092295999</v>
      </c>
      <c r="M20" s="20">
        <f>((L2-L20)/L2)*-1</f>
        <v>-6.4618446798353647E-3</v>
      </c>
    </row>
    <row r="21" spans="1:16" x14ac:dyDescent="0.25">
      <c r="A21">
        <v>3</v>
      </c>
      <c r="B21" s="1">
        <v>-0.2</v>
      </c>
      <c r="C21" s="5">
        <v>2.4</v>
      </c>
      <c r="D21">
        <v>0</v>
      </c>
      <c r="E21" s="4">
        <v>0</v>
      </c>
      <c r="F21" s="9">
        <v>377.07527829999998</v>
      </c>
      <c r="G21" s="27">
        <f>-(F2-F21)/F2</f>
        <v>1.1719520973270884E-4</v>
      </c>
      <c r="H21" s="28">
        <v>1.1461000000000001E-2</v>
      </c>
      <c r="I21" s="20">
        <f>((H2-H21)/H2)*-1</f>
        <v>5.1853891336270309E-2</v>
      </c>
      <c r="J21" s="9">
        <v>2.1505670000000001</v>
      </c>
      <c r="K21" s="20">
        <f>((J2-J21)/J2)*-1</f>
        <v>-8.5034501475551666E-2</v>
      </c>
      <c r="L21" s="9">
        <v>5.0363369699999998</v>
      </c>
      <c r="M21" s="20">
        <f>((L2-L21)/L2)*-1</f>
        <v>-1.2815087359965885E-2</v>
      </c>
    </row>
    <row r="22" spans="1:16" x14ac:dyDescent="0.25">
      <c r="B22" s="1">
        <v>0.05</v>
      </c>
      <c r="C22" s="5">
        <v>3.15</v>
      </c>
      <c r="D22">
        <v>0</v>
      </c>
      <c r="E22" s="4">
        <v>0</v>
      </c>
      <c r="F22">
        <v>377.0308</v>
      </c>
      <c r="G22" s="27">
        <f>-(F2-F22)/F2</f>
        <v>-7.7463661793499077E-7</v>
      </c>
      <c r="H22" s="28">
        <v>1.0769000000000001E-2</v>
      </c>
      <c r="I22" s="20">
        <f>((H2-H22)/H2)*-1</f>
        <v>-1.1655653450807511E-2</v>
      </c>
      <c r="J22" s="9">
        <v>2.4009</v>
      </c>
      <c r="K22" s="20">
        <f>((J2-J22)/J2)*-1</f>
        <v>2.147046123526861E-2</v>
      </c>
      <c r="L22" s="9">
        <v>5.1184000000000003</v>
      </c>
      <c r="M22" s="20">
        <f>((L2-L22)/L2)*-1</f>
        <v>3.270290879037646E-3</v>
      </c>
    </row>
    <row r="23" spans="1:16" x14ac:dyDescent="0.25">
      <c r="B23" s="1">
        <v>0.1</v>
      </c>
      <c r="C23" s="5">
        <v>3.3</v>
      </c>
      <c r="D23">
        <v>0</v>
      </c>
      <c r="E23" s="4">
        <v>0</v>
      </c>
      <c r="F23" s="9">
        <v>377.00915700000002</v>
      </c>
      <c r="G23" s="27">
        <f>-(F2-F23)/F2</f>
        <v>-5.8178390461183024E-5</v>
      </c>
      <c r="H23" s="28">
        <v>1.0670000000000001E-2</v>
      </c>
      <c r="I23" s="20">
        <f>((H2-H23)/H2)*-1</f>
        <v>-2.0741556534507963E-2</v>
      </c>
      <c r="J23" s="9">
        <v>2.4516799499999999</v>
      </c>
      <c r="K23" s="20">
        <f>((J2-J23)/J2)*-1</f>
        <v>4.3074950780024233E-2</v>
      </c>
      <c r="L23" s="9">
        <v>5.1352364000000001</v>
      </c>
      <c r="M23" s="20">
        <f>((L2-L23)/L2)*-1</f>
        <v>6.5704354408842565E-3</v>
      </c>
    </row>
    <row r="24" spans="1:16" x14ac:dyDescent="0.25">
      <c r="B24" s="1">
        <v>0.2</v>
      </c>
      <c r="C24" s="5">
        <v>3.6</v>
      </c>
      <c r="D24">
        <v>0</v>
      </c>
      <c r="E24" s="4">
        <v>0</v>
      </c>
      <c r="F24" s="9">
        <v>377.00873999999999</v>
      </c>
      <c r="G24" s="27">
        <f>-(F2-F24)/F2</f>
        <v>-5.9284400041842565E-5</v>
      </c>
      <c r="H24" s="28">
        <v>7.732783E-3</v>
      </c>
      <c r="I24" s="20">
        <v>-1.0455000000000001E-2</v>
      </c>
      <c r="J24" s="9">
        <v>2.5537988999999999</v>
      </c>
      <c r="K24" s="20">
        <f>((J2-J24)/J2)*-1</f>
        <v>8.6521779451506284E-2</v>
      </c>
      <c r="L24" s="9">
        <v>5.1693110000000004</v>
      </c>
      <c r="M24" s="20">
        <f>((L2-L24)/L2)*-1</f>
        <v>1.3249482380081494E-2</v>
      </c>
    </row>
    <row r="26" spans="1:16" x14ac:dyDescent="0.25">
      <c r="A26" t="s">
        <v>5</v>
      </c>
    </row>
    <row r="27" spans="1:16" x14ac:dyDescent="0.25">
      <c r="A27" t="s">
        <v>26</v>
      </c>
      <c r="B27" s="1">
        <v>-0.05</v>
      </c>
      <c r="C27" s="5">
        <v>6.1882999999999999</v>
      </c>
      <c r="D27">
        <v>0.2334</v>
      </c>
      <c r="E27" s="4">
        <f>(D27-0.1999)/0.1999</f>
        <v>0.16758379189594799</v>
      </c>
      <c r="F27" t="s">
        <v>15</v>
      </c>
      <c r="H27" t="s">
        <v>15</v>
      </c>
      <c r="J27" s="9">
        <v>2.2667999999999999</v>
      </c>
      <c r="K27" s="20">
        <f>((J2-J27)/J2)*-1</f>
        <v>-3.5582805811109675E-2</v>
      </c>
      <c r="L27" s="9">
        <v>4.8080999999999996</v>
      </c>
      <c r="M27" s="20">
        <f>((L2-L27)/L2)*-1</f>
        <v>-5.7552382468056378E-2</v>
      </c>
      <c r="P27">
        <v>-1</v>
      </c>
    </row>
    <row r="28" spans="1:16" x14ac:dyDescent="0.25">
      <c r="A28">
        <v>6.5140000000000002</v>
      </c>
      <c r="B28" s="1">
        <v>-0.1</v>
      </c>
      <c r="C28" s="5">
        <v>5.8625999999999996</v>
      </c>
      <c r="D28">
        <v>0.28239999999999998</v>
      </c>
      <c r="E28" s="4">
        <f>(D28-0.1999)/0.1999</f>
        <v>0.41270635317658827</v>
      </c>
      <c r="F28" t="s">
        <v>15</v>
      </c>
      <c r="H28" t="s">
        <v>15</v>
      </c>
      <c r="J28" s="9">
        <v>2.1831999999999998</v>
      </c>
      <c r="K28" s="20">
        <f>((J2-J28)/J2)*-1</f>
        <v>-7.1150688921305258E-2</v>
      </c>
      <c r="L28" s="9">
        <v>4.5225</v>
      </c>
      <c r="M28" s="20">
        <f>((L2-L28)/L2)*-1</f>
        <v>-0.11353354749522361</v>
      </c>
    </row>
    <row r="29" spans="1:16" x14ac:dyDescent="0.25">
      <c r="B29" s="1">
        <v>-0.2</v>
      </c>
      <c r="C29" s="5">
        <v>5.2111999999999998</v>
      </c>
      <c r="D29" s="9">
        <v>0.37946000000000002</v>
      </c>
      <c r="E29" s="4">
        <f>(D29-0.1999)/0.1999</f>
        <v>0.89824912456228134</v>
      </c>
      <c r="F29" t="s">
        <v>15</v>
      </c>
      <c r="H29" t="s">
        <v>15</v>
      </c>
      <c r="J29" s="9">
        <v>2.0159959999999999</v>
      </c>
      <c r="K29" s="20">
        <f>((J2-J29)/J2)*-1</f>
        <v>-0.14228815695428529</v>
      </c>
      <c r="L29" s="9">
        <v>3.9754399999999999</v>
      </c>
      <c r="M29" s="20">
        <f>((L2-L29)/L2)*-1</f>
        <v>-0.220764136219881</v>
      </c>
    </row>
    <row r="30" spans="1:16" x14ac:dyDescent="0.25">
      <c r="B30" s="1">
        <v>0.05</v>
      </c>
      <c r="C30" s="5">
        <v>6.8396999999999997</v>
      </c>
      <c r="D30">
        <v>0</v>
      </c>
      <c r="E30" s="4">
        <v>0</v>
      </c>
      <c r="F30">
        <v>358.68490000000003</v>
      </c>
      <c r="G30" s="19">
        <f>-(F2-F30)/F2</f>
        <v>-4.8659626350043055E-2</v>
      </c>
      <c r="H30" s="28">
        <v>2.9017000000000001E-2</v>
      </c>
      <c r="I30" s="19">
        <f>((H2-H30)/H2)*-1</f>
        <v>1.6630873715124819</v>
      </c>
      <c r="J30" s="9">
        <v>2.4340000000000002</v>
      </c>
      <c r="K30" s="20">
        <f>((J2-J30)/J2)*-1</f>
        <v>3.5552960409281492E-2</v>
      </c>
      <c r="L30" s="9">
        <v>5.4032999999999998</v>
      </c>
      <c r="M30" s="20">
        <f>((L2-L30)/L2)*-1</f>
        <v>5.9114247168393169E-2</v>
      </c>
    </row>
    <row r="31" spans="1:16" x14ac:dyDescent="0.25">
      <c r="B31" s="1">
        <v>0.1</v>
      </c>
      <c r="C31" s="5">
        <v>7.1654</v>
      </c>
      <c r="D31">
        <v>0</v>
      </c>
      <c r="E31" s="4">
        <v>0</v>
      </c>
      <c r="F31">
        <v>344.59679999999997</v>
      </c>
      <c r="G31" s="19">
        <f>-(F2-F31)/F2</f>
        <v>-8.6025510216406004E-2</v>
      </c>
      <c r="H31" s="28">
        <v>4.2914000000000001E-2</v>
      </c>
      <c r="I31" s="19">
        <f>((H2-H31)/H2)*-1</f>
        <v>2.9385095447870784</v>
      </c>
      <c r="J31" s="9">
        <v>2.5177</v>
      </c>
      <c r="K31" s="20">
        <f>((J2-J31)/J2)*-1</f>
        <v>7.116338883420209E-2</v>
      </c>
      <c r="L31" s="9">
        <v>5.7130000000000001</v>
      </c>
      <c r="M31" s="20">
        <f>((L2-L31)/L2)*-1</f>
        <v>0.11981931302593424</v>
      </c>
    </row>
    <row r="32" spans="1:16" x14ac:dyDescent="0.25">
      <c r="B32" s="1">
        <v>0.2</v>
      </c>
      <c r="C32" s="5">
        <v>7.8167999999999997</v>
      </c>
      <c r="D32">
        <v>0</v>
      </c>
      <c r="E32" s="4">
        <v>0</v>
      </c>
      <c r="F32">
        <v>325.45330000000001</v>
      </c>
      <c r="G32" s="19">
        <f>-(F2-F32)/F2</f>
        <v>-0.13679983732905532</v>
      </c>
      <c r="H32" s="28">
        <v>6.1757800000000002E-2</v>
      </c>
      <c r="I32" s="19">
        <f>((H2-H32)/H2)*-1</f>
        <v>4.6679331864904556</v>
      </c>
      <c r="J32" s="9">
        <v>2.6848999999999998</v>
      </c>
      <c r="K32" s="20">
        <f>((J2-J32)/J2)*-1</f>
        <v>0.14229915505459306</v>
      </c>
      <c r="L32" s="9">
        <v>6.3563000000000001</v>
      </c>
      <c r="M32" s="20">
        <f>((L2-L32)/L2)*-1</f>
        <v>0.24591414307487236</v>
      </c>
    </row>
    <row r="34" spans="1:13" x14ac:dyDescent="0.25">
      <c r="A34" t="s">
        <v>6</v>
      </c>
    </row>
    <row r="35" spans="1:13" x14ac:dyDescent="0.25">
      <c r="A35" t="s">
        <v>14</v>
      </c>
      <c r="B35" s="1">
        <v>-0.05</v>
      </c>
      <c r="C35" s="5">
        <v>14.25</v>
      </c>
      <c r="D35">
        <v>0</v>
      </c>
      <c r="E35" s="4">
        <v>0</v>
      </c>
      <c r="F35" s="9">
        <v>379.04732000000001</v>
      </c>
      <c r="G35" s="20">
        <f>-(F2-F35)/F2</f>
        <v>5.3476436833967194E-3</v>
      </c>
      <c r="H35" s="28">
        <v>8.9554000000000005E-3</v>
      </c>
      <c r="I35" s="19">
        <f>((H2-H35)/H2)*-1</f>
        <v>-0.17810205580029359</v>
      </c>
      <c r="J35" s="9">
        <v>2.2942900000000002</v>
      </c>
      <c r="K35" s="20">
        <f>((J2-J35)/J2)*1</f>
        <v>2.3887098793175663E-2</v>
      </c>
      <c r="L35" s="9">
        <v>4.9341559999999998</v>
      </c>
      <c r="M35" s="19">
        <f>((L2-L35)/L2)*1</f>
        <v>3.2843832962928185E-2</v>
      </c>
    </row>
    <row r="36" spans="1:13" x14ac:dyDescent="0.25">
      <c r="B36" s="1">
        <v>-0.1</v>
      </c>
      <c r="C36" s="5">
        <v>13.5</v>
      </c>
      <c r="D36">
        <v>0</v>
      </c>
      <c r="E36" s="4">
        <v>0</v>
      </c>
      <c r="F36" s="9">
        <v>380.84884499999998</v>
      </c>
      <c r="G36" s="20">
        <f>-(F2-F36)/F2</f>
        <v>1.012583051713215E-2</v>
      </c>
      <c r="H36" s="28">
        <v>7.1948999999999997E-3</v>
      </c>
      <c r="I36" s="19">
        <f>((H2-H36)/H2)*-1</f>
        <v>-0.33967511013215856</v>
      </c>
      <c r="J36" s="9">
        <v>2.24044</v>
      </c>
      <c r="K36" s="20">
        <f>((J2-J36)/J2)*1</f>
        <v>4.679775077264977E-2</v>
      </c>
      <c r="L36" s="9">
        <v>4.7760400000000001</v>
      </c>
      <c r="M36" s="19">
        <f>((L2-L36)/L2)*1</f>
        <v>6.3836542659831436E-2</v>
      </c>
    </row>
    <row r="37" spans="1:13" x14ac:dyDescent="0.25">
      <c r="A37">
        <v>15</v>
      </c>
      <c r="B37" s="1">
        <v>-0.2</v>
      </c>
      <c r="C37" s="5">
        <v>12</v>
      </c>
      <c r="D37">
        <v>0</v>
      </c>
      <c r="E37" s="4">
        <v>0</v>
      </c>
      <c r="F37" s="9">
        <v>383.57973299999998</v>
      </c>
      <c r="G37" s="20">
        <f>-(F2-F37)/F2</f>
        <v>1.7368967906847124E-2</v>
      </c>
      <c r="H37" s="28">
        <v>4.2912999999999996E-3</v>
      </c>
      <c r="I37" s="19">
        <f>((H2-H37)/H2)*-1</f>
        <v>-0.60615822320117474</v>
      </c>
      <c r="J37" s="9">
        <v>2.1396039999999998</v>
      </c>
      <c r="K37" s="20">
        <f>((J2-J37)/J2)*1</f>
        <v>8.969874432886607E-2</v>
      </c>
      <c r="L37" s="9">
        <v>4.4872161300000002</v>
      </c>
      <c r="M37" s="19">
        <f>((L2-L37)/L2)*1</f>
        <v>0.12044962644924008</v>
      </c>
    </row>
    <row r="38" spans="1:13" x14ac:dyDescent="0.25">
      <c r="B38" s="1">
        <v>0.05</v>
      </c>
      <c r="C38" s="5">
        <v>15.75</v>
      </c>
      <c r="D38">
        <v>0</v>
      </c>
      <c r="E38" s="4">
        <v>0</v>
      </c>
      <c r="F38">
        <v>374.90129999999999</v>
      </c>
      <c r="G38" s="20">
        <f>-(F2-F38)/F2</f>
        <v>-5.648849940840639E-3</v>
      </c>
      <c r="H38" s="28">
        <v>1.2930000000000001E-2</v>
      </c>
      <c r="I38" s="19">
        <f>((H2-H38)/H2)*-1</f>
        <v>0.18667400881057281</v>
      </c>
      <c r="J38" s="9">
        <v>2.4088599999999998</v>
      </c>
      <c r="K38" s="20">
        <f>((J2-J38)/J2)*1</f>
        <v>-2.4857068287387599E-2</v>
      </c>
      <c r="L38" s="9">
        <v>5.2789634300000001</v>
      </c>
      <c r="M38" s="19">
        <f>((L2-L38)/L2)*1</f>
        <v>-3.4742727406201573E-2</v>
      </c>
    </row>
    <row r="39" spans="1:13" x14ac:dyDescent="0.25">
      <c r="B39" s="1">
        <v>0.1</v>
      </c>
      <c r="C39" s="5">
        <v>16.5</v>
      </c>
      <c r="D39">
        <v>0</v>
      </c>
      <c r="E39" s="4">
        <v>0</v>
      </c>
      <c r="F39" s="9">
        <v>373.03228000000001</v>
      </c>
      <c r="G39" s="20">
        <f>-(F2-F39)/F2</f>
        <v>-1.0606053840863253E-2</v>
      </c>
      <c r="H39" s="28">
        <v>1.47038E-2</v>
      </c>
      <c r="I39" s="19">
        <f>((H2-H39)/H2)*-1</f>
        <v>0.34946769456681354</v>
      </c>
      <c r="J39" s="9">
        <v>2.4695</v>
      </c>
      <c r="K39" s="20">
        <f>((J2-J39)/J2)*1</f>
        <v>-5.0656547136696997E-2</v>
      </c>
      <c r="L39" s="9">
        <v>5.4661565000000003</v>
      </c>
      <c r="M39" s="19">
        <f>((L2-L39)/L2)*1</f>
        <v>-7.1434905780193486E-2</v>
      </c>
    </row>
    <row r="40" spans="1:13" x14ac:dyDescent="0.25">
      <c r="B40" s="1">
        <v>0.2</v>
      </c>
      <c r="C40" s="5">
        <v>18</v>
      </c>
      <c r="D40">
        <v>0</v>
      </c>
      <c r="E40" s="4">
        <v>0</v>
      </c>
      <c r="F40" s="9">
        <v>368.56390199999998</v>
      </c>
      <c r="G40" s="20">
        <f>-(F2-F40)/F2</f>
        <v>-2.2457537960014283E-2</v>
      </c>
      <c r="H40" s="28">
        <v>1.8956799999999999E-2</v>
      </c>
      <c r="I40" s="19">
        <f>((H2-H40)/H2)*-1</f>
        <v>0.73979441997063144</v>
      </c>
      <c r="J40" s="9">
        <v>2.5979040000000002</v>
      </c>
      <c r="K40" s="20">
        <f>((J2-J40)/J2)*1</f>
        <v>-0.10528643305633281</v>
      </c>
      <c r="L40" s="9">
        <v>5.8714599999999999</v>
      </c>
      <c r="M40" s="19">
        <f>((L2-L40)/L2)*1</f>
        <v>-0.15087945101684783</v>
      </c>
    </row>
    <row r="41" spans="1:13" x14ac:dyDescent="0.25">
      <c r="K41" s="20"/>
      <c r="M41" s="19"/>
    </row>
    <row r="42" spans="1:13" x14ac:dyDescent="0.25">
      <c r="A42" t="s">
        <v>7</v>
      </c>
      <c r="K42" s="20"/>
      <c r="M42" s="19"/>
    </row>
    <row r="43" spans="1:13" x14ac:dyDescent="0.25">
      <c r="A43" t="s">
        <v>26</v>
      </c>
      <c r="B43" s="1">
        <v>-0.05</v>
      </c>
      <c r="C43" s="22">
        <v>9.9750000000000005E-2</v>
      </c>
      <c r="D43">
        <v>0</v>
      </c>
      <c r="E43" s="4">
        <v>0</v>
      </c>
      <c r="F43">
        <v>369.74189999999999</v>
      </c>
      <c r="G43" s="19">
        <f>-(F2-F43)/F2</f>
        <v>-1.9333132506986001E-2</v>
      </c>
      <c r="H43" s="28">
        <v>1.82259E-2</v>
      </c>
      <c r="I43" s="19">
        <f>((H2-H43)/H2)*-1</f>
        <v>0.67271475770925115</v>
      </c>
      <c r="J43">
        <v>2.3214999999999999</v>
      </c>
      <c r="K43" s="20">
        <f>((J2-J43)/J2)*1</f>
        <v>1.2310518656472182E-2</v>
      </c>
      <c r="L43" s="9">
        <v>5.1585000000000001</v>
      </c>
      <c r="M43" s="19">
        <f>((L2-L43)/L2)*1</f>
        <v>-1.1130391430821252E-2</v>
      </c>
    </row>
    <row r="44" spans="1:13" x14ac:dyDescent="0.25">
      <c r="B44" s="1">
        <v>-0.1</v>
      </c>
      <c r="C44" s="18">
        <v>9.4500000000000001E-2</v>
      </c>
      <c r="D44">
        <v>0</v>
      </c>
      <c r="E44" s="4">
        <v>0</v>
      </c>
      <c r="F44">
        <v>362.38850000000002</v>
      </c>
      <c r="G44" s="19">
        <f>-(F2-F44)/F2</f>
        <v>-3.88365638016894E-2</v>
      </c>
      <c r="H44" s="28">
        <v>2.5621794E-2</v>
      </c>
      <c r="I44" s="19">
        <f>((H2-H44)/H2)*-1</f>
        <v>1.3514862334801763</v>
      </c>
      <c r="J44">
        <v>2.2926000000000002</v>
      </c>
      <c r="K44" s="20">
        <f>((J2-J44)/J2)*1</f>
        <v>2.4606114612030081E-2</v>
      </c>
      <c r="L44" s="9">
        <v>5.2252999999999998</v>
      </c>
      <c r="M44" s="19">
        <f>((L2-L44)/L2)*1</f>
        <v>-2.4224025267707672E-2</v>
      </c>
    </row>
    <row r="45" spans="1:13" x14ac:dyDescent="0.25">
      <c r="A45">
        <v>0.105</v>
      </c>
      <c r="B45" s="1">
        <v>-0.2</v>
      </c>
      <c r="C45" s="5">
        <v>8.4000000000000005E-2</v>
      </c>
      <c r="D45">
        <v>0</v>
      </c>
      <c r="E45" s="4">
        <v>0</v>
      </c>
      <c r="F45">
        <v>348.55250000000001</v>
      </c>
      <c r="G45" s="19">
        <f>-(F2-F45)/F2</f>
        <v>-7.5533802547510076E-2</v>
      </c>
      <c r="H45" s="28">
        <v>3.9562399999999998E-2</v>
      </c>
      <c r="I45" s="19">
        <f>((H2-H45)/H2)*-1</f>
        <v>2.6309104258443465</v>
      </c>
      <c r="J45">
        <v>2.2347999999999999</v>
      </c>
      <c r="K45" s="20">
        <f>((J2-J45)/J2)*1</f>
        <v>4.9197306523146259E-2</v>
      </c>
      <c r="L45" s="9">
        <v>5.3963000000000001</v>
      </c>
      <c r="M45" s="19">
        <f>((L2-L45)/L2)*1</f>
        <v>-5.7742159790276387E-2</v>
      </c>
    </row>
    <row r="46" spans="1:13" x14ac:dyDescent="0.25">
      <c r="B46" s="1">
        <v>0.05</v>
      </c>
      <c r="C46" s="22">
        <v>0.11025</v>
      </c>
      <c r="D46" s="9">
        <v>0.20079089999999999</v>
      </c>
      <c r="E46" s="21">
        <f>(D46-0.1999)/0.1999</f>
        <v>4.4567283641820917E-3</v>
      </c>
      <c r="F46" t="s">
        <v>15</v>
      </c>
      <c r="H46" t="s">
        <v>15</v>
      </c>
      <c r="J46">
        <v>2.3793000000000002</v>
      </c>
      <c r="K46" s="20">
        <f>((J2-J46)/J2)*1</f>
        <v>-1.2280673254643994E-2</v>
      </c>
      <c r="L46" s="9">
        <v>5.0534999999999997</v>
      </c>
      <c r="M46" s="19">
        <f>((L2-L46)/L2)*1</f>
        <v>9.4509192409315181E-3</v>
      </c>
    </row>
    <row r="47" spans="1:13" x14ac:dyDescent="0.25">
      <c r="B47" s="1">
        <v>0.1</v>
      </c>
      <c r="C47" s="18">
        <v>0.11550000000000001</v>
      </c>
      <c r="D47" s="30">
        <v>0.21582000000000001</v>
      </c>
      <c r="E47" s="21">
        <f>(D47-0.1999)/0.1999</f>
        <v>7.963981990995507E-2</v>
      </c>
      <c r="F47" t="s">
        <v>15</v>
      </c>
      <c r="H47" t="s">
        <v>15</v>
      </c>
      <c r="J47">
        <v>2.4081999999999999</v>
      </c>
      <c r="K47" s="20">
        <f>((J2-J47)/J2)*1</f>
        <v>-2.4576269210201895E-2</v>
      </c>
      <c r="L47" s="9">
        <v>5.0127300000000004</v>
      </c>
      <c r="M47" s="19">
        <f>((L2-L47)/L2)*1</f>
        <v>1.7442348156049066E-2</v>
      </c>
    </row>
    <row r="48" spans="1:13" x14ac:dyDescent="0.25">
      <c r="B48" s="1">
        <v>0.2</v>
      </c>
      <c r="C48" s="5">
        <v>0.126</v>
      </c>
      <c r="D48">
        <v>0.2427</v>
      </c>
      <c r="E48" s="21">
        <f>(D48-0.1999)/0.1999</f>
        <v>0.2141070535267634</v>
      </c>
      <c r="F48" t="s">
        <v>15</v>
      </c>
      <c r="H48" t="s">
        <v>15</v>
      </c>
      <c r="J48">
        <v>2.4661</v>
      </c>
      <c r="K48" s="20">
        <f>((J2-J48)/J2)*1</f>
        <v>-4.9210006436043084E-2</v>
      </c>
      <c r="L48" s="9">
        <v>4.9496599999999997</v>
      </c>
      <c r="M48" s="19">
        <f>((L2-L48)/L2)*1</f>
        <v>2.9804855432881971E-2</v>
      </c>
    </row>
    <row r="49" spans="1:16" x14ac:dyDescent="0.25">
      <c r="B49" s="1">
        <v>0.5</v>
      </c>
      <c r="K49" s="20"/>
      <c r="M49" s="19"/>
      <c r="P49">
        <v>1</v>
      </c>
    </row>
    <row r="50" spans="1:16" x14ac:dyDescent="0.25">
      <c r="K50" s="20"/>
      <c r="M50" s="19"/>
    </row>
    <row r="51" spans="1:16" x14ac:dyDescent="0.25">
      <c r="A51" t="s">
        <v>8</v>
      </c>
      <c r="K51" s="20"/>
      <c r="M51" s="19"/>
    </row>
    <row r="52" spans="1:16" x14ac:dyDescent="0.25">
      <c r="B52" s="1">
        <v>-0.05</v>
      </c>
      <c r="C52" s="5">
        <v>0.56999999999999995</v>
      </c>
      <c r="D52">
        <v>0</v>
      </c>
      <c r="E52" s="4">
        <v>0</v>
      </c>
      <c r="F52" s="9">
        <v>377.565764</v>
      </c>
      <c r="G52" s="20">
        <f>-(F2-F52)/F2</f>
        <v>1.4181109971215329E-3</v>
      </c>
      <c r="H52" s="28">
        <v>1.03701E-2</v>
      </c>
      <c r="I52" s="20">
        <f>((H2-H52)/H2)*-1</f>
        <v>-4.8265418502202583E-2</v>
      </c>
      <c r="J52" s="9">
        <v>2.3594761348271902</v>
      </c>
      <c r="K52" s="20">
        <f>((J2-J52)/J2)*1</f>
        <v>-3.8465474261896683E-3</v>
      </c>
      <c r="L52" s="9">
        <v>5.0763744180749297</v>
      </c>
      <c r="M52" s="19">
        <f>((L2-L52)/L2)*1</f>
        <v>4.9672477663058913E-3</v>
      </c>
    </row>
    <row r="53" spans="1:16" x14ac:dyDescent="0.25">
      <c r="A53">
        <v>0.6</v>
      </c>
      <c r="B53" s="1">
        <v>-0.1</v>
      </c>
      <c r="C53" s="5">
        <v>0.54</v>
      </c>
      <c r="D53">
        <v>0</v>
      </c>
      <c r="E53" s="4">
        <v>0</v>
      </c>
      <c r="F53" s="9">
        <v>378.03942468617998</v>
      </c>
      <c r="G53" s="20">
        <f>-(F2-F53)/F2</f>
        <v>2.6744017809648443E-3</v>
      </c>
      <c r="H53" s="28">
        <v>9.9037267652906293E-3</v>
      </c>
      <c r="I53" s="20">
        <f>((H2-H53)/H2)*-1</f>
        <v>-9.1067661041608863E-2</v>
      </c>
      <c r="J53" s="9">
        <v>2.3685171948147401</v>
      </c>
      <c r="K53" s="20">
        <f>((J2-J53)/J2)*1</f>
        <v>-7.6930948523791474E-3</v>
      </c>
      <c r="L53" s="9">
        <v>5.0510907203781104</v>
      </c>
      <c r="M53" s="19">
        <f>((L2-L53)/L2)*1</f>
        <v>9.9231681208670087E-3</v>
      </c>
    </row>
    <row r="54" spans="1:16" x14ac:dyDescent="0.25">
      <c r="B54" s="1">
        <v>-0.2</v>
      </c>
      <c r="C54" s="5">
        <v>0.48</v>
      </c>
      <c r="D54">
        <v>0</v>
      </c>
      <c r="E54" s="4">
        <v>0</v>
      </c>
      <c r="F54" s="9">
        <v>379.06313889661902</v>
      </c>
      <c r="G54" s="20">
        <f>-(F2-F54)/F2</f>
        <v>5.3896001611304038E-3</v>
      </c>
      <c r="H54" s="28">
        <v>8.8947677424744704E-3</v>
      </c>
      <c r="I54" s="20">
        <f>((H2-H54)/H2)*-1</f>
        <v>-0.18366669030153535</v>
      </c>
      <c r="J54" s="9">
        <v>2.3865993147898501</v>
      </c>
      <c r="K54" s="20">
        <f>((J2-J54)/J2)*1</f>
        <v>-1.5386189704762453E-2</v>
      </c>
      <c r="L54" s="9">
        <v>5.0006966926944703</v>
      </c>
      <c r="M54" s="19">
        <f>((L2-L54)/L2)*1</f>
        <v>1.9801026594751792E-2</v>
      </c>
    </row>
    <row r="55" spans="1:16" x14ac:dyDescent="0.25">
      <c r="B55" s="1">
        <v>0.05</v>
      </c>
      <c r="C55" s="5">
        <v>0.63</v>
      </c>
      <c r="D55">
        <v>0</v>
      </c>
      <c r="E55" s="4">
        <v>0</v>
      </c>
      <c r="F55" s="9">
        <v>376.52194838853097</v>
      </c>
      <c r="G55" s="20">
        <f>-(F2-F55)/F2</f>
        <v>-1.3504023521624877E-3</v>
      </c>
      <c r="H55" s="28">
        <v>1.13983923900026E-2</v>
      </c>
      <c r="I55" s="20">
        <f>((H2-H55)/H2)*-1</f>
        <v>4.6107965308608709E-2</v>
      </c>
      <c r="J55" s="9">
        <v>2.3413940148520802</v>
      </c>
      <c r="K55" s="20">
        <f>((J2-J55)/J2)*1</f>
        <v>3.846547426193636E-3</v>
      </c>
      <c r="L55" s="9">
        <v>5.1271151811785396</v>
      </c>
      <c r="M55" s="19">
        <f>((L2-L55)/L2)*1</f>
        <v>-4.9785751780484005E-3</v>
      </c>
    </row>
    <row r="56" spans="1:16" x14ac:dyDescent="0.25">
      <c r="B56" s="1">
        <v>0.1</v>
      </c>
      <c r="C56" s="5">
        <v>0.66</v>
      </c>
      <c r="D56">
        <v>0</v>
      </c>
      <c r="E56" s="4">
        <v>0</v>
      </c>
      <c r="F56" s="9">
        <v>376.03782490588497</v>
      </c>
      <c r="G56" s="20">
        <f>-(F2-F56)/F2</f>
        <v>-2.6344436231308566E-3</v>
      </c>
      <c r="H56" s="28">
        <v>1.18749283111907E-2</v>
      </c>
      <c r="I56" s="20">
        <f>((H2-H56)/H2)*-1</f>
        <v>8.9842906680497464E-2</v>
      </c>
      <c r="J56" s="9">
        <v>2.3323529548645299</v>
      </c>
      <c r="K56" s="20">
        <f>((J2-J56)/J2)*1</f>
        <v>7.6930948523833047E-3</v>
      </c>
      <c r="L56" s="9">
        <v>5.1525722465853496</v>
      </c>
      <c r="M56" s="19">
        <f>((L2-L56)/L2)*1</f>
        <v>-9.9684777678454052E-3</v>
      </c>
    </row>
    <row r="57" spans="1:16" x14ac:dyDescent="0.25">
      <c r="B57" s="1">
        <v>0.2</v>
      </c>
      <c r="C57" s="5">
        <v>0.72</v>
      </c>
      <c r="D57">
        <v>0</v>
      </c>
      <c r="E57" s="4">
        <v>0</v>
      </c>
      <c r="F57" s="9">
        <v>375.01766688174098</v>
      </c>
      <c r="G57" s="20">
        <f>-(F2-F57)/F2</f>
        <v>-5.340209926287612E-3</v>
      </c>
      <c r="H57" s="28">
        <v>1.2879197959615001E-2</v>
      </c>
      <c r="I57" s="20">
        <f>((H2-H57)/H2)*-1</f>
        <v>0.18201156017024608</v>
      </c>
      <c r="J57" s="9">
        <v>2.3142708348894199</v>
      </c>
      <c r="K57" s="20">
        <f>((J2-J57)/J2)*1</f>
        <v>1.5386189704766609E-2</v>
      </c>
      <c r="L57" s="9">
        <v>5.2036597451089497</v>
      </c>
      <c r="M57" s="19">
        <f>((L2-L57)/L2)*1</f>
        <v>-1.9982265182673209E-2</v>
      </c>
    </row>
    <row r="58" spans="1:16" x14ac:dyDescent="0.25">
      <c r="K58" s="20"/>
      <c r="M58" s="19"/>
    </row>
    <row r="59" spans="1:16" x14ac:dyDescent="0.25">
      <c r="A59" t="s">
        <v>9</v>
      </c>
      <c r="K59" s="20"/>
      <c r="M59" s="19"/>
    </row>
    <row r="60" spans="1:16" x14ac:dyDescent="0.25">
      <c r="A60">
        <v>12</v>
      </c>
      <c r="B60" s="23">
        <v>-8.3000000000000004E-2</v>
      </c>
      <c r="C60" s="5">
        <v>11</v>
      </c>
      <c r="D60">
        <v>0</v>
      </c>
      <c r="E60" s="4">
        <v>0</v>
      </c>
      <c r="F60">
        <v>377.1798</v>
      </c>
      <c r="G60" s="21">
        <f>-(F2-F60)/F2</f>
        <v>3.9441823510274365E-4</v>
      </c>
      <c r="H60" s="28">
        <v>1.07502E-2</v>
      </c>
      <c r="I60" s="20">
        <f>((H2-H60)/H2)*-1</f>
        <v>-1.3381057268722445E-2</v>
      </c>
      <c r="J60" s="9">
        <v>2.3498999999999999</v>
      </c>
      <c r="K60" s="20">
        <f>((J2-J60)/J2)*1</f>
        <v>2.276492745397355E-4</v>
      </c>
      <c r="L60" s="9">
        <v>5.0986000000000002</v>
      </c>
      <c r="M60" s="19">
        <f>((L2-L60)/L2)*1</f>
        <v>6.10756276207154E-4</v>
      </c>
    </row>
    <row r="61" spans="1:16" x14ac:dyDescent="0.25">
      <c r="B61" s="24">
        <v>-0.16600000000000001</v>
      </c>
      <c r="C61" s="5">
        <v>10</v>
      </c>
      <c r="D61">
        <v>0</v>
      </c>
      <c r="E61" s="4">
        <v>0</v>
      </c>
      <c r="F61">
        <v>377.32830000000001</v>
      </c>
      <c r="G61" s="21">
        <f>-(F2-F61)/F2</f>
        <v>7.8828495624720977E-4</v>
      </c>
      <c r="H61" s="28">
        <v>1.060375E-2</v>
      </c>
      <c r="I61" s="20">
        <v>-1.060375E-2</v>
      </c>
      <c r="J61" s="9">
        <v>2.3492999999999999</v>
      </c>
      <c r="K61" s="20">
        <f>((J2-J61)/J2)*1</f>
        <v>4.8292116289039299E-4</v>
      </c>
      <c r="L61" s="9">
        <v>5.0954100000000002</v>
      </c>
      <c r="M61" s="19">
        <f>((L2-L61)/L2)*1</f>
        <v>1.2360360956632647E-3</v>
      </c>
    </row>
    <row r="62" spans="1:16" x14ac:dyDescent="0.25">
      <c r="B62" s="1">
        <v>-0.25</v>
      </c>
      <c r="C62" s="5">
        <v>9</v>
      </c>
      <c r="D62">
        <v>0</v>
      </c>
      <c r="E62" s="4">
        <v>0</v>
      </c>
      <c r="F62">
        <v>377.47620000000001</v>
      </c>
      <c r="G62" s="21">
        <f>-(F2-F62)/F2</f>
        <v>1.1805602967001304E-3</v>
      </c>
      <c r="H62" s="28">
        <v>1.04577E-2</v>
      </c>
      <c r="I62" s="20">
        <v>-1.04577E-2</v>
      </c>
      <c r="J62" s="9">
        <v>2.3489</v>
      </c>
      <c r="K62" s="20">
        <f>((J2-J62)/J2)*1</f>
        <v>6.5310242179083134E-4</v>
      </c>
      <c r="L62" s="9">
        <v>5.0922999999999998</v>
      </c>
      <c r="M62" s="19">
        <f>((L2-L62)/L2)*1</f>
        <v>1.8456349165123969E-3</v>
      </c>
    </row>
    <row r="63" spans="1:16" x14ac:dyDescent="0.25">
      <c r="B63" s="24">
        <v>8.3000000000000004E-2</v>
      </c>
      <c r="C63" s="5">
        <v>13</v>
      </c>
      <c r="D63">
        <v>0</v>
      </c>
      <c r="E63" s="4">
        <v>0</v>
      </c>
      <c r="F63">
        <v>376.90359999999998</v>
      </c>
      <c r="G63" s="21">
        <f>-(F2-F63)/F2</f>
        <v>-3.3814734321442098E-4</v>
      </c>
      <c r="H63" s="28">
        <v>1.1022000000000001E-2</v>
      </c>
      <c r="I63" s="20">
        <f>((H2-H63)/H2)*-1</f>
        <v>1.1563876651982481E-2</v>
      </c>
      <c r="J63" s="9">
        <v>2.351</v>
      </c>
      <c r="K63" s="20">
        <f>((J2-J63)/J2)*1</f>
        <v>-2.4034918743656445E-4</v>
      </c>
      <c r="L63" s="9">
        <v>5.1048999999999998</v>
      </c>
      <c r="M63" s="19">
        <f>((L2-L63)/L2)*1</f>
        <v>-6.2412236409791464E-4</v>
      </c>
    </row>
    <row r="64" spans="1:16" x14ac:dyDescent="0.25">
      <c r="B64" s="24">
        <v>0.16600000000000001</v>
      </c>
      <c r="C64" s="5">
        <v>14</v>
      </c>
      <c r="D64">
        <v>0</v>
      </c>
      <c r="E64" s="4">
        <v>0</v>
      </c>
      <c r="F64">
        <v>376.75450000000001</v>
      </c>
      <c r="G64" s="21">
        <f>-(F2-F64)/F2</f>
        <v>-7.336054450502818E-4</v>
      </c>
      <c r="H64" s="28">
        <v>1.116E-2</v>
      </c>
      <c r="I64" s="20">
        <f>((H2-H64)/H2)*-1</f>
        <v>2.4229074889867874E-2</v>
      </c>
      <c r="J64" s="9">
        <v>2.3515000000000001</v>
      </c>
      <c r="K64" s="20">
        <f>((J2-J64)/J2)*1</f>
        <v>-4.5307576106220685E-4</v>
      </c>
      <c r="L64" s="9">
        <v>5.1079999999999997</v>
      </c>
      <c r="M64" s="19">
        <f>((L2-L64)/L2)*1</f>
        <v>-1.2317610601210657E-3</v>
      </c>
    </row>
    <row r="65" spans="1:17" x14ac:dyDescent="0.25">
      <c r="B65" s="24">
        <v>0.25</v>
      </c>
      <c r="C65" s="5">
        <v>15</v>
      </c>
      <c r="D65">
        <v>0</v>
      </c>
      <c r="E65" s="4">
        <v>0</v>
      </c>
      <c r="F65">
        <v>376.6481</v>
      </c>
      <c r="G65" s="21">
        <f>-(F2-F65)/F2</f>
        <v>-1.0158102876750002E-3</v>
      </c>
      <c r="H65" s="28">
        <v>1.1273999999999999E-2</v>
      </c>
      <c r="I65" s="20">
        <f>((H2-H65)/H2)*-1</f>
        <v>3.4691629955947129E-2</v>
      </c>
      <c r="J65" s="9">
        <v>2.3519999999999999</v>
      </c>
      <c r="K65" s="20">
        <f>((J2-J65)/J2)*1</f>
        <v>-6.6580233468766035E-4</v>
      </c>
      <c r="L65" s="9">
        <v>5.1111000000000004</v>
      </c>
      <c r="M65" s="19">
        <f>((L2-L65)/L2)*1</f>
        <v>-1.839399756144391E-3</v>
      </c>
    </row>
    <row r="67" spans="1:17" x14ac:dyDescent="0.25">
      <c r="A67" t="s">
        <v>10</v>
      </c>
    </row>
    <row r="68" spans="1:17" x14ac:dyDescent="0.25">
      <c r="A68" t="s">
        <v>14</v>
      </c>
      <c r="B68" s="1">
        <v>-0.05</v>
      </c>
      <c r="C68" s="5">
        <v>0.95</v>
      </c>
      <c r="D68">
        <v>0</v>
      </c>
      <c r="E68" s="4">
        <v>0</v>
      </c>
      <c r="F68">
        <v>377.21890000000002</v>
      </c>
      <c r="G68" s="21">
        <f>-(F2-F68)/F2</f>
        <v>4.9812321016506542E-4</v>
      </c>
      <c r="H68" s="28">
        <v>1.0711E-2</v>
      </c>
      <c r="I68" s="20">
        <f>((H2-H68)/H2)*-1</f>
        <v>-1.6978707782672485E-2</v>
      </c>
      <c r="J68">
        <v>2.3498000000000001</v>
      </c>
      <c r="K68" s="21">
        <f>((J2-J68)/J2)*-1</f>
        <v>-2.7019458926475062E-4</v>
      </c>
      <c r="L68" s="9">
        <v>5.0979999999999999</v>
      </c>
      <c r="M68" s="21">
        <f>((L2-L68)/L2)*-1</f>
        <v>-7.2836376576010061E-4</v>
      </c>
      <c r="P68" s="21">
        <v>0</v>
      </c>
      <c r="Q68">
        <v>-1</v>
      </c>
    </row>
    <row r="69" spans="1:17" x14ac:dyDescent="0.25">
      <c r="A69">
        <v>1</v>
      </c>
      <c r="B69" s="1">
        <v>-0.1</v>
      </c>
      <c r="C69" s="5">
        <v>0.9</v>
      </c>
      <c r="D69">
        <v>0</v>
      </c>
      <c r="E69" s="4">
        <v>0</v>
      </c>
      <c r="F69">
        <v>377.40480000000002</v>
      </c>
      <c r="G69" s="21">
        <f>-(F2-F69)/F2</f>
        <v>9.9118599441254981E-4</v>
      </c>
      <c r="H69" s="28">
        <v>1.052E-2</v>
      </c>
      <c r="I69" s="20">
        <f>((H2-H69)/H2)*-1</f>
        <v>-3.4508076358296585E-2</v>
      </c>
      <c r="J69">
        <v>2.3492000000000002</v>
      </c>
      <c r="K69" s="21">
        <f>((J2-J69)/J2)*-1</f>
        <v>-5.2546647761540809E-4</v>
      </c>
      <c r="L69" s="9">
        <v>5.0945</v>
      </c>
      <c r="M69" s="21">
        <f>((L2-L69)/L2)*-1</f>
        <v>-1.4144074548184914E-3</v>
      </c>
      <c r="Q69">
        <v>-1</v>
      </c>
    </row>
    <row r="70" spans="1:17" x14ac:dyDescent="0.25">
      <c r="B70" s="1">
        <v>-0.2</v>
      </c>
      <c r="C70" s="5">
        <v>0.8</v>
      </c>
      <c r="D70">
        <v>0</v>
      </c>
      <c r="E70" s="4">
        <v>0</v>
      </c>
      <c r="F70">
        <v>377.30259999999998</v>
      </c>
      <c r="G70" s="21">
        <f>-(F2-F70)/F2</f>
        <v>7.2012081662819756E-4</v>
      </c>
      <c r="H70" s="28">
        <v>1.0630407999999999E-2</v>
      </c>
      <c r="I70" s="20">
        <f>((H2-H70)/H2)*-1</f>
        <v>-2.4375183553597676E-2</v>
      </c>
      <c r="J70">
        <v>2.3481000000000001</v>
      </c>
      <c r="K70" s="21">
        <f>((J2-J70)/J2)*-1</f>
        <v>-9.9346493959170815E-4</v>
      </c>
      <c r="L70" s="9">
        <v>5.0880999999999998</v>
      </c>
      <c r="M70" s="21">
        <f>((L2-L70)/L2)*-1</f>
        <v>-2.6688873433825008E-3</v>
      </c>
      <c r="Q70">
        <v>-1</v>
      </c>
    </row>
    <row r="71" spans="1:17" x14ac:dyDescent="0.25">
      <c r="B71" s="1">
        <v>0.05</v>
      </c>
      <c r="C71" s="5">
        <v>1.05</v>
      </c>
      <c r="D71">
        <v>0</v>
      </c>
      <c r="E71" s="4">
        <v>0</v>
      </c>
      <c r="F71">
        <v>376.86349999999999</v>
      </c>
      <c r="G71" s="21">
        <f>-(F2-F71)/F2</f>
        <v>-4.4450461942916781E-4</v>
      </c>
      <c r="H71" s="28">
        <v>1.1062300000000001E-2</v>
      </c>
      <c r="I71" s="20">
        <f>((H2-H71)/H2)*-1</f>
        <v>1.5262481644640342E-2</v>
      </c>
      <c r="J71">
        <v>2.3511000000000002</v>
      </c>
      <c r="K71" s="21">
        <f>((J2-J71)/J2)*-1</f>
        <v>2.828945021617685E-4</v>
      </c>
      <c r="L71" s="9">
        <v>5.1055999999999999</v>
      </c>
      <c r="M71" s="21">
        <f>((L2-L72)/L2)*-1</f>
        <v>1.5649822805209651E-3</v>
      </c>
      <c r="Q71">
        <v>-1</v>
      </c>
    </row>
    <row r="72" spans="1:17" x14ac:dyDescent="0.25">
      <c r="B72" s="1">
        <v>0.1</v>
      </c>
      <c r="C72" s="5">
        <v>1.1000000000000001</v>
      </c>
      <c r="D72">
        <v>0</v>
      </c>
      <c r="E72" s="4">
        <v>0</v>
      </c>
      <c r="F72">
        <v>376.67360000000002</v>
      </c>
      <c r="G72" s="21">
        <f>-(F2-F72)/F2</f>
        <v>-9.4817660828650321E-4</v>
      </c>
      <c r="H72" s="28">
        <v>1.124E-2</v>
      </c>
      <c r="I72" s="20">
        <f>((H2-H72)/H2)*-1</f>
        <v>3.157121879588845E-2</v>
      </c>
      <c r="J72">
        <v>2.3517999999999999</v>
      </c>
      <c r="K72" s="21">
        <f>((J2-J72)/J2)*-1</f>
        <v>5.8071170523744118E-4</v>
      </c>
      <c r="L72" s="9">
        <v>5.1097000000000001</v>
      </c>
      <c r="M72" s="21">
        <f>((L2-L72)/L2)*-1</f>
        <v>1.5649822805209651E-3</v>
      </c>
      <c r="Q72">
        <v>-1</v>
      </c>
    </row>
    <row r="73" spans="1:17" x14ac:dyDescent="0.25">
      <c r="B73" s="1">
        <v>0.2</v>
      </c>
      <c r="C73" s="5">
        <v>1.2</v>
      </c>
      <c r="D73">
        <v>0</v>
      </c>
      <c r="E73" s="4">
        <v>0</v>
      </c>
      <c r="F73">
        <v>376.77460000000002</v>
      </c>
      <c r="G73" s="21">
        <f>-(F2-F73)/F2</f>
        <v>-6.8029419188524187E-4</v>
      </c>
      <c r="H73" s="28">
        <v>1.1148119999999999E-2</v>
      </c>
      <c r="I73" s="20">
        <f>((H2-H73)/H2)*-1</f>
        <v>2.3138766519823769E-2</v>
      </c>
      <c r="J73">
        <v>2.3532999999999999</v>
      </c>
      <c r="K73" s="21">
        <f>((J2-J73)/J2)*-1</f>
        <v>1.2188914261141795E-3</v>
      </c>
      <c r="L73" s="9">
        <v>5.1184000000000003</v>
      </c>
      <c r="M73" s="21">
        <f>((L2-L73)/L2)*-1</f>
        <v>3.270290879037646E-3</v>
      </c>
      <c r="Q73">
        <v>-1</v>
      </c>
    </row>
    <row r="75" spans="1:17" x14ac:dyDescent="0.25">
      <c r="A75" t="s">
        <v>11</v>
      </c>
    </row>
    <row r="76" spans="1:17" x14ac:dyDescent="0.25">
      <c r="A76" t="s">
        <v>30</v>
      </c>
      <c r="B76" s="1">
        <v>-0.05</v>
      </c>
      <c r="C76" s="5">
        <v>0.95</v>
      </c>
      <c r="D76">
        <v>0</v>
      </c>
      <c r="E76" s="4">
        <v>0</v>
      </c>
      <c r="F76" s="9">
        <v>379.73643805512199</v>
      </c>
      <c r="G76" s="20">
        <f>-(F2-F76)/F2</f>
        <v>7.1753922951968722E-3</v>
      </c>
      <c r="H76" s="29">
        <v>7.2370790717953401E-3</v>
      </c>
      <c r="I76" s="19">
        <f>-(H2-H76)/H2</f>
        <v>-0.33580404994536156</v>
      </c>
      <c r="J76" s="9">
        <v>2.3509297051497402</v>
      </c>
      <c r="K76" s="21">
        <f>((J2-J76)/J2)*-1</f>
        <v>2.1044202215799419E-4</v>
      </c>
      <c r="L76" s="9">
        <v>5.0059548841690003</v>
      </c>
      <c r="M76" s="21">
        <f>((L2-L76)/L2)*-1</f>
        <v>-1.8770355429905475E-2</v>
      </c>
    </row>
    <row r="77" spans="1:17" x14ac:dyDescent="0.25">
      <c r="B77" s="1">
        <v>-0.1</v>
      </c>
      <c r="C77" s="5">
        <v>0.9</v>
      </c>
      <c r="D77" s="9">
        <v>0.20255094327487699</v>
      </c>
      <c r="E77" s="19">
        <f>(D77-0.1999)/0.1999</f>
        <v>1.3261347047908949E-2</v>
      </c>
      <c r="F77" t="s">
        <v>15</v>
      </c>
      <c r="G77" s="20"/>
      <c r="H77" t="s">
        <v>15</v>
      </c>
      <c r="I77" s="19"/>
      <c r="J77" s="9">
        <v>2.3514401068628601</v>
      </c>
      <c r="K77" s="21">
        <f>((J2-J77)/J2)*-1</f>
        <v>4.2759403736722628E-4</v>
      </c>
      <c r="L77" s="9">
        <v>4.9060524471709002</v>
      </c>
      <c r="M77" s="21">
        <f>((L2-L77)/L2)*-1</f>
        <v>-3.8352480122506409E-2</v>
      </c>
    </row>
    <row r="78" spans="1:17" x14ac:dyDescent="0.25">
      <c r="A78">
        <v>1</v>
      </c>
      <c r="B78" s="1">
        <v>-0.2</v>
      </c>
      <c r="C78" s="5">
        <v>0.8</v>
      </c>
      <c r="D78" s="9">
        <v>0.22169483592368999</v>
      </c>
      <c r="E78" s="19">
        <f>(D78-0.1999)/0.1999</f>
        <v>0.10902869396543272</v>
      </c>
      <c r="F78" t="s">
        <v>15</v>
      </c>
      <c r="G78" s="20"/>
      <c r="H78" t="s">
        <v>15</v>
      </c>
      <c r="I78" s="19"/>
      <c r="J78" s="9">
        <v>2.35251037889625</v>
      </c>
      <c r="K78" s="21">
        <f>((J2-J78)/J2)*-1</f>
        <v>8.8294464238785676E-4</v>
      </c>
      <c r="L78" s="9">
        <v>4.6927912638778304</v>
      </c>
      <c r="M78" s="21">
        <f>((L2-L78)/L2)*-1</f>
        <v>-8.015433409946128E-2</v>
      </c>
    </row>
    <row r="79" spans="1:17" x14ac:dyDescent="0.25">
      <c r="B79" s="1">
        <v>0.05</v>
      </c>
      <c r="C79" s="5">
        <v>1.05</v>
      </c>
      <c r="D79">
        <v>0</v>
      </c>
      <c r="E79" s="4">
        <v>0</v>
      </c>
      <c r="F79" s="9">
        <v>374.587384821103</v>
      </c>
      <c r="G79" s="20">
        <f>-(F2-F79)/F2</f>
        <v>-6.4814475316125296E-3</v>
      </c>
      <c r="H79" s="28">
        <v>1.4271352380496399E-2</v>
      </c>
      <c r="I79" s="19">
        <f>((H2-H79)/H2)*-1</f>
        <v>0.30977903638917037</v>
      </c>
      <c r="J79" s="9">
        <v>2.34995562793135</v>
      </c>
      <c r="K79" s="21">
        <f>((J2-J79)/J2)*-1</f>
        <v>-2.0398219607173677E-4</v>
      </c>
      <c r="L79" s="9">
        <v>5.1935805986871504</v>
      </c>
      <c r="M79" s="21">
        <f>((L2-L79)/L2)*-1</f>
        <v>1.8006626670167156E-2</v>
      </c>
    </row>
    <row r="80" spans="1:17" x14ac:dyDescent="0.25">
      <c r="B80" s="1">
        <v>0.1</v>
      </c>
      <c r="C80" s="5">
        <v>1.1000000000000001</v>
      </c>
      <c r="D80">
        <v>0</v>
      </c>
      <c r="E80" s="4">
        <v>0</v>
      </c>
      <c r="F80" s="9">
        <v>371.902589496703</v>
      </c>
      <c r="G80" s="20">
        <f>-(F2-F80)/F2</f>
        <v>-1.3602333264712397E-2</v>
      </c>
      <c r="H80" s="28">
        <v>1.7859951773310501E-2</v>
      </c>
      <c r="I80" s="19">
        <f>((H2-H80)/H2)*-1</f>
        <v>0.63912920092790948</v>
      </c>
      <c r="J80" s="9">
        <v>2.34949074733077</v>
      </c>
      <c r="K80" s="21">
        <f>((J2-J80)/J2)*-1</f>
        <v>-4.0176711068451237E-4</v>
      </c>
      <c r="L80" s="9">
        <v>5.2817839320395903</v>
      </c>
      <c r="M80" s="21">
        <f>((L2-L80)/L2)*-1</f>
        <v>3.5295581013126499E-2</v>
      </c>
    </row>
    <row r="81" spans="1:17" x14ac:dyDescent="0.25">
      <c r="B81" s="1">
        <v>0.2</v>
      </c>
      <c r="C81" s="5">
        <v>1.2</v>
      </c>
      <c r="D81">
        <v>0</v>
      </c>
      <c r="E81" s="4">
        <v>0</v>
      </c>
      <c r="F81" s="9">
        <v>367.92872910662197</v>
      </c>
      <c r="G81" s="20">
        <f>-(F2-F81)/F2</f>
        <v>-2.4142207757149769E-2</v>
      </c>
      <c r="H81" s="28">
        <v>2.35867150770275E-2</v>
      </c>
      <c r="I81" s="19">
        <f>((H2-H81)/H2)*-1</f>
        <v>1.1647132045730086</v>
      </c>
      <c r="J81" s="9">
        <v>2.3486021164728199</v>
      </c>
      <c r="K81" s="21">
        <f>((J2-J81)/J2)*-1</f>
        <v>-7.7983790594386606E-4</v>
      </c>
      <c r="L81" s="9">
        <v>5.4480967772643902</v>
      </c>
      <c r="M81" s="21">
        <f>((L2-L81)/L2)*-1</f>
        <v>6.7894974691933424E-2</v>
      </c>
    </row>
    <row r="83" spans="1:17" x14ac:dyDescent="0.25">
      <c r="A83" t="s">
        <v>12</v>
      </c>
      <c r="Q83" s="20">
        <v>1</v>
      </c>
    </row>
    <row r="84" spans="1:17" x14ac:dyDescent="0.25">
      <c r="B84" s="1">
        <v>-0.05</v>
      </c>
      <c r="C84" s="5">
        <v>0.95</v>
      </c>
      <c r="D84">
        <v>0</v>
      </c>
      <c r="E84" s="4">
        <v>0</v>
      </c>
      <c r="F84" s="9">
        <v>377.05271279449403</v>
      </c>
      <c r="G84" s="27">
        <f>-(F2-F84)/F2</f>
        <v>5.7344693472803641E-5</v>
      </c>
      <c r="H84" s="29">
        <v>1.08785790450856E-2</v>
      </c>
      <c r="I84" s="19">
        <f>((H2-H84)/H2)*-1</f>
        <v>-1.5988394745227532E-3</v>
      </c>
      <c r="J84" s="9">
        <v>2.3504350748396399</v>
      </c>
      <c r="K84" t="s">
        <v>15</v>
      </c>
      <c r="L84">
        <v>5.10171590500841</v>
      </c>
      <c r="M84" s="4" t="s">
        <v>15</v>
      </c>
    </row>
    <row r="85" spans="1:17" x14ac:dyDescent="0.25">
      <c r="A85" s="1">
        <v>0.1</v>
      </c>
      <c r="B85" s="1">
        <v>-0.1</v>
      </c>
      <c r="C85" s="5">
        <v>0.9</v>
      </c>
      <c r="D85">
        <v>0</v>
      </c>
      <c r="E85" s="4">
        <v>0</v>
      </c>
      <c r="F85" s="9">
        <v>377.052884370843</v>
      </c>
      <c r="G85" s="27">
        <f>-(F2-F85)/F2</f>
        <v>5.779976562093121E-5</v>
      </c>
      <c r="H85" s="29">
        <v>1.08814273816355E-2</v>
      </c>
      <c r="I85" s="19">
        <f>((H2-H85)/H2)*-1</f>
        <v>-1.3374282639959053E-3</v>
      </c>
      <c r="J85" s="9">
        <v>2.3504350748396399</v>
      </c>
      <c r="K85" t="s">
        <v>15</v>
      </c>
      <c r="L85">
        <v>5.10171590500841</v>
      </c>
      <c r="M85" s="4" t="s">
        <v>15</v>
      </c>
    </row>
    <row r="86" spans="1:17" x14ac:dyDescent="0.25">
      <c r="B86" s="1">
        <v>-0.2</v>
      </c>
      <c r="C86" s="5">
        <v>0.8</v>
      </c>
      <c r="D86">
        <v>0</v>
      </c>
      <c r="E86" s="4">
        <v>0</v>
      </c>
      <c r="F86" s="9">
        <v>377.07468095002201</v>
      </c>
      <c r="G86" s="27">
        <f>-(F2-F86)/F2</f>
        <v>1.1561085769771194E-4</v>
      </c>
      <c r="H86" s="29">
        <v>1.0865868174536599E-2</v>
      </c>
      <c r="I86" s="19">
        <f>((H2-H86)/H2)*-1</f>
        <v>-2.7654024837922148E-3</v>
      </c>
      <c r="J86" s="9">
        <v>2.3504350748396399</v>
      </c>
      <c r="K86" t="s">
        <v>15</v>
      </c>
      <c r="L86">
        <v>5.10171590500841</v>
      </c>
      <c r="M86" s="4" t="s">
        <v>15</v>
      </c>
    </row>
    <row r="87" spans="1:17" x14ac:dyDescent="0.25">
      <c r="B87" s="1">
        <v>0.05</v>
      </c>
      <c r="C87" s="5">
        <v>1.05</v>
      </c>
      <c r="D87">
        <v>0</v>
      </c>
      <c r="E87" s="4">
        <v>0</v>
      </c>
      <c r="F87" s="9">
        <v>377.03092002688999</v>
      </c>
      <c r="G87" s="27">
        <f>-(F2-F87)/F2</f>
        <v>-4.5628915929053022E-7</v>
      </c>
      <c r="H87" s="29">
        <v>1.08941344769365E-2</v>
      </c>
      <c r="I87" s="19">
        <f>((H2-H87)/H2)*-1</f>
        <v>-1.712117349026215E-4</v>
      </c>
      <c r="J87" s="9">
        <v>2.3504350748396399</v>
      </c>
      <c r="K87" t="s">
        <v>15</v>
      </c>
      <c r="L87">
        <v>5.10171590500841</v>
      </c>
      <c r="M87" s="4" t="s">
        <v>15</v>
      </c>
    </row>
    <row r="88" spans="1:17" x14ac:dyDescent="0.25">
      <c r="B88" s="1">
        <v>0.1</v>
      </c>
      <c r="C88" s="5">
        <v>1.1000000000000001</v>
      </c>
      <c r="D88">
        <v>0</v>
      </c>
      <c r="E88" s="4">
        <v>0</v>
      </c>
      <c r="F88" s="9">
        <v>377.00930402335399</v>
      </c>
      <c r="G88" s="27">
        <f>-(F2-F88)/F2</f>
        <v>-5.7788440249992857E-5</v>
      </c>
      <c r="H88" s="29">
        <v>1.09125330052542E-2</v>
      </c>
      <c r="I88" s="19">
        <f>((H2-H88)/H2)*-1</f>
        <v>1.5173462971916961E-3</v>
      </c>
      <c r="J88" s="9">
        <v>2.3504350748396399</v>
      </c>
      <c r="K88" t="s">
        <v>15</v>
      </c>
      <c r="L88">
        <v>5.10171590500841</v>
      </c>
      <c r="M88" s="4" t="s">
        <v>15</v>
      </c>
    </row>
    <row r="89" spans="1:17" x14ac:dyDescent="0.25">
      <c r="B89" s="1">
        <v>0.2</v>
      </c>
      <c r="C89" s="5">
        <v>1.2</v>
      </c>
      <c r="D89">
        <v>0</v>
      </c>
      <c r="E89" s="4">
        <v>0</v>
      </c>
      <c r="F89" s="9">
        <v>377.008959043419</v>
      </c>
      <c r="G89" s="27">
        <f>-(F2-F89)/F2</f>
        <v>-5.8703430929161844E-5</v>
      </c>
      <c r="H89" s="29">
        <v>1.0906838123824999E-2</v>
      </c>
      <c r="I89" s="19">
        <f>((H2-H89)/H2)*-1</f>
        <v>9.9468830993022458E-4</v>
      </c>
      <c r="J89" s="9">
        <v>2.3504350748396399</v>
      </c>
      <c r="K89" t="s">
        <v>15</v>
      </c>
      <c r="L89">
        <v>5.10171590500841</v>
      </c>
      <c r="M89" s="4" t="s">
        <v>15</v>
      </c>
    </row>
    <row r="91" spans="1:17" x14ac:dyDescent="0.25">
      <c r="A91" t="s">
        <v>31</v>
      </c>
    </row>
    <row r="92" spans="1:17" x14ac:dyDescent="0.25">
      <c r="A92" t="s">
        <v>14</v>
      </c>
      <c r="B92" s="1">
        <v>-0.05</v>
      </c>
      <c r="C92" s="5">
        <v>2.375</v>
      </c>
      <c r="D92">
        <v>0</v>
      </c>
      <c r="E92" s="4">
        <v>0</v>
      </c>
      <c r="F92" s="9">
        <v>377.07427003088998</v>
      </c>
      <c r="G92" s="21">
        <f>-(F2-F92)/F2</f>
        <v>1.1452097641023166E-4</v>
      </c>
      <c r="H92" s="31">
        <v>1.0854448542827E-2</v>
      </c>
      <c r="I92" s="19">
        <f>((H2-H92)/H2)*-1</f>
        <v>-3.8134597258626924E-3</v>
      </c>
      <c r="J92" s="9">
        <v>2.3577264449105599</v>
      </c>
      <c r="K92" s="21">
        <f>((J2-J92)/J2)*-1</f>
        <v>3.1021363444457303E-3</v>
      </c>
      <c r="L92" s="9">
        <v>5.1010274399960602</v>
      </c>
      <c r="M92" s="21">
        <f>((L2-L92)/L2)*-1</f>
        <v>-1.3494773624573759E-4</v>
      </c>
    </row>
    <row r="93" spans="1:17" x14ac:dyDescent="0.25">
      <c r="A93">
        <v>2.5</v>
      </c>
      <c r="B93" s="1">
        <v>-0.1</v>
      </c>
      <c r="C93" s="5">
        <v>2.25</v>
      </c>
      <c r="D93">
        <v>0</v>
      </c>
      <c r="E93" s="4">
        <v>0</v>
      </c>
      <c r="F93" s="9">
        <v>377.07452959766698</v>
      </c>
      <c r="G93" s="21">
        <f>-(F2-F93)/F2</f>
        <v>1.1520942567202633E-4</v>
      </c>
      <c r="H93" s="31">
        <v>1.0854432737343701E-2</v>
      </c>
      <c r="I93" s="19">
        <f>((H2-H93)/H2)*-1</f>
        <v>-3.8149103025237508E-3</v>
      </c>
      <c r="J93" s="9">
        <v>2.3646438985675999</v>
      </c>
      <c r="K93" s="21">
        <f>((J2-J93)/J2)*-1</f>
        <v>6.045188773797323E-3</v>
      </c>
      <c r="L93" s="9">
        <v>5.1003743205554999</v>
      </c>
      <c r="M93" s="21">
        <f>((L2-L93)/L2)*-1</f>
        <v>-2.6296729921653557E-4</v>
      </c>
    </row>
    <row r="94" spans="1:17" x14ac:dyDescent="0.25">
      <c r="B94" s="1">
        <v>-0.2</v>
      </c>
      <c r="C94" s="5">
        <v>2</v>
      </c>
      <c r="D94">
        <v>0</v>
      </c>
      <c r="E94" s="4">
        <v>0</v>
      </c>
      <c r="F94" s="9">
        <v>377.13940010423403</v>
      </c>
      <c r="G94" s="21">
        <f>-(F2-F94)/F2</f>
        <v>2.8726554500226975E-4</v>
      </c>
      <c r="H94" s="31">
        <v>1.07906280923657E-2</v>
      </c>
      <c r="I94" s="19">
        <f>((H2-H94)/H2)*-1</f>
        <v>-9.670696368786643E-3</v>
      </c>
      <c r="J94" s="9">
        <v>2.3773570566399802</v>
      </c>
      <c r="K94" s="21">
        <f>((J2-J94)/J2)*-1</f>
        <v>1.1454041887192781E-2</v>
      </c>
      <c r="L94" s="9">
        <v>5.0991740936712198</v>
      </c>
      <c r="M94" s="21">
        <f>((L2-L94)/L2)*-1</f>
        <v>-4.9822675047328708E-4</v>
      </c>
    </row>
    <row r="95" spans="1:17" x14ac:dyDescent="0.25">
      <c r="B95" s="1">
        <v>0.05</v>
      </c>
      <c r="C95" s="5">
        <v>2.625</v>
      </c>
      <c r="D95">
        <v>0</v>
      </c>
      <c r="E95" s="4">
        <v>0</v>
      </c>
      <c r="F95" s="9">
        <v>376.98792114678798</v>
      </c>
      <c r="G95" s="21">
        <f>-(F2-F95)/F2</f>
        <v>-1.1450226840952E-4</v>
      </c>
      <c r="H95" s="31">
        <v>1.09395040104911E-2</v>
      </c>
      <c r="I95" s="19">
        <f>((H2-H95)/H2)*-1</f>
        <v>3.992658818933628E-3</v>
      </c>
      <c r="J95" s="9">
        <v>2.34276978835481</v>
      </c>
      <c r="K95" s="21">
        <f>((J2-J95)/J2)*-1</f>
        <v>-3.2612202595525262E-3</v>
      </c>
      <c r="L95" s="9">
        <v>5.1024397221953999</v>
      </c>
      <c r="M95" s="21">
        <f>((L2-L95)/L2)*-1</f>
        <v>1.4187720376183713E-4</v>
      </c>
    </row>
    <row r="96" spans="1:17" x14ac:dyDescent="0.25">
      <c r="B96" s="1">
        <v>0.1</v>
      </c>
      <c r="C96" s="5">
        <v>2.75</v>
      </c>
      <c r="D96">
        <v>0</v>
      </c>
      <c r="E96" s="4">
        <v>0</v>
      </c>
      <c r="F96" s="9">
        <v>376.98761588263801</v>
      </c>
      <c r="G96" s="21">
        <f>-(F2-F96)/F2</f>
        <v>-1.1531192086630425E-4</v>
      </c>
      <c r="H96" s="31">
        <v>1.09395498619977E-2</v>
      </c>
      <c r="I96" s="19">
        <f>((H2-H96)/H2)*-1</f>
        <v>3.9968669234307103E-3</v>
      </c>
      <c r="J96" s="9">
        <v>2.3347305854561</v>
      </c>
      <c r="K96" s="21">
        <f>((J2-J96)/J2)*-1</f>
        <v>-6.6815244341991899E-3</v>
      </c>
      <c r="L96" s="9">
        <v>5.1031988984985501</v>
      </c>
      <c r="M96" s="21">
        <f>((L2-L96)/L2)*-1</f>
        <v>2.9068523566439045E-4</v>
      </c>
    </row>
    <row r="97" spans="1:13" x14ac:dyDescent="0.25">
      <c r="B97" s="1">
        <v>0.2</v>
      </c>
      <c r="C97" s="5">
        <v>3</v>
      </c>
      <c r="D97">
        <v>0</v>
      </c>
      <c r="E97" s="4">
        <v>0</v>
      </c>
      <c r="F97" s="9">
        <v>376.90126184597398</v>
      </c>
      <c r="G97" s="21">
        <f>-(F2-F97)/F2</f>
        <v>-3.4434883183229089E-4</v>
      </c>
      <c r="H97" s="31">
        <v>1.10245794043555E-2</v>
      </c>
      <c r="I97" s="19">
        <f>((H2-H97)/H2)*-1</f>
        <v>1.1800606126606156E-2</v>
      </c>
      <c r="J97" s="9">
        <v>2.3175304304169901</v>
      </c>
      <c r="K97" s="21">
        <f>((J2-J97)/J2)*-1</f>
        <v>-1.3999384528796089E-2</v>
      </c>
      <c r="L97" s="9">
        <v>5.1048233579122497</v>
      </c>
      <c r="M97" s="21">
        <f>((L2-L97)/L2)*-1</f>
        <v>6.0909955820729169E-4</v>
      </c>
    </row>
    <row r="99" spans="1:13" x14ac:dyDescent="0.25">
      <c r="A99" t="s">
        <v>32</v>
      </c>
    </row>
    <row r="100" spans="1:13" x14ac:dyDescent="0.25">
      <c r="A100" t="s">
        <v>14</v>
      </c>
      <c r="B100" s="1">
        <v>-0.05</v>
      </c>
      <c r="C100" s="5">
        <v>2.375</v>
      </c>
      <c r="D100">
        <v>0</v>
      </c>
      <c r="E100" s="4">
        <v>0</v>
      </c>
      <c r="F100" s="9">
        <v>377.34839852037601</v>
      </c>
      <c r="G100" s="21">
        <f>-(F2-F100)/F2</f>
        <v>8.4159228500376153E-4</v>
      </c>
      <c r="H100" s="29">
        <v>1.0585894244007301E-2</v>
      </c>
      <c r="I100" s="21">
        <f>((H2-H100)/H2)*-1</f>
        <v>-2.8460513582296142E-2</v>
      </c>
      <c r="J100" s="9">
        <v>2.35472105514885</v>
      </c>
      <c r="K100" s="20">
        <f>((J2-J100)/J2)*1</f>
        <v>-1.8234838116098734E-3</v>
      </c>
      <c r="L100" s="9">
        <v>5.0834159908344896</v>
      </c>
      <c r="M100" s="20">
        <f>((L2-L100)/L2)*1</f>
        <v>3.5870116083796789E-3</v>
      </c>
    </row>
    <row r="101" spans="1:13" x14ac:dyDescent="0.25">
      <c r="A101">
        <v>2.5</v>
      </c>
      <c r="B101" s="1">
        <v>-0.1</v>
      </c>
      <c r="C101" s="5">
        <v>2.25</v>
      </c>
      <c r="D101">
        <v>0</v>
      </c>
      <c r="E101" s="4">
        <v>0</v>
      </c>
      <c r="F101" s="9">
        <v>378.04726306120301</v>
      </c>
      <c r="G101" s="21">
        <f>-(F2-F101)/F2</f>
        <v>2.695191512072051E-3</v>
      </c>
      <c r="H101" s="29">
        <v>9.8965849266225495E-3</v>
      </c>
      <c r="I101" s="21">
        <f>((H2-H101)/H2)*-1</f>
        <v>-9.1723116132291671E-2</v>
      </c>
      <c r="J101" s="9">
        <v>2.35878724159604</v>
      </c>
      <c r="K101" s="20">
        <f>((J2-J101)/J2)*1</f>
        <v>-3.5534556328768161E-3</v>
      </c>
      <c r="L101" s="9">
        <v>5.06608260949589</v>
      </c>
      <c r="M101" s="20">
        <f>((L2-L101)/L2)*1</f>
        <v>6.9845707162051974E-3</v>
      </c>
    </row>
    <row r="102" spans="1:13" x14ac:dyDescent="0.25">
      <c r="B102" s="1">
        <v>-0.2</v>
      </c>
      <c r="C102" s="5">
        <v>2</v>
      </c>
      <c r="D102">
        <v>0</v>
      </c>
      <c r="E102" s="4">
        <v>0</v>
      </c>
      <c r="F102" s="9">
        <v>378.45121176870703</v>
      </c>
      <c r="G102" s="21">
        <f>-(F2-F102)/F2</f>
        <v>3.7665851345308888E-3</v>
      </c>
      <c r="H102" s="29">
        <v>9.5021119278460506E-3</v>
      </c>
      <c r="I102" s="21">
        <f>((H2-H102)/H2)*-1</f>
        <v>-0.12792658518299824</v>
      </c>
      <c r="J102" s="9">
        <v>2.36626023290441</v>
      </c>
      <c r="K102" s="20">
        <f>((J2-J102)/J2)*1</f>
        <v>-6.7328633044032591E-3</v>
      </c>
      <c r="L102" s="9">
        <v>5.0342979529265897</v>
      </c>
      <c r="M102" s="20">
        <f>((L2-L102)/L2)*1</f>
        <v>1.3214760158564572E-2</v>
      </c>
    </row>
    <row r="103" spans="1:13" x14ac:dyDescent="0.25">
      <c r="B103" s="1">
        <v>0.05</v>
      </c>
      <c r="C103" s="5">
        <v>2.625</v>
      </c>
      <c r="D103">
        <v>0</v>
      </c>
      <c r="E103" s="4">
        <v>0</v>
      </c>
      <c r="F103" s="9">
        <v>376.71522137676101</v>
      </c>
      <c r="G103" s="21">
        <f>-(F2-F103)/F2</f>
        <v>-8.3778418273521254E-4</v>
      </c>
      <c r="H103" s="29">
        <v>1.1206481902579399E-2</v>
      </c>
      <c r="I103" s="21">
        <f>((H2-H103)/H2)*-1</f>
        <v>2.8495035111912603E-2</v>
      </c>
      <c r="J103" s="9">
        <v>2.3459293006684199</v>
      </c>
      <c r="K103" s="20">
        <f>((J2-J103)/J2)*1</f>
        <v>1.9169958019484585E-3</v>
      </c>
      <c r="L103" s="9">
        <v>5.1209870246444904</v>
      </c>
      <c r="M103" s="20">
        <f>((L2-L103)/L2)*1</f>
        <v>-3.7773800021208052E-3</v>
      </c>
    </row>
    <row r="104" spans="1:13" x14ac:dyDescent="0.25">
      <c r="B104" s="1">
        <v>0.1</v>
      </c>
      <c r="C104" s="5">
        <v>2.75</v>
      </c>
      <c r="D104">
        <v>0</v>
      </c>
      <c r="E104" s="4">
        <v>0</v>
      </c>
      <c r="F104" s="9">
        <v>375.89938209707498</v>
      </c>
      <c r="G104" s="21">
        <f>-(F2-F104)/F2</f>
        <v>-3.0016356444912567E-3</v>
      </c>
      <c r="H104" s="29">
        <v>1.20111619673534E-2</v>
      </c>
      <c r="I104" s="21">
        <f>((H2-H104)/H2)*-1</f>
        <v>0.10234599553537083</v>
      </c>
      <c r="J104" s="9">
        <v>2.3412037326351798</v>
      </c>
      <c r="K104" s="20">
        <f>((J2-J104)/J2)*1</f>
        <v>3.927503594239848E-3</v>
      </c>
      <c r="L104" s="9">
        <v>5.1412342619915004</v>
      </c>
      <c r="M104" s="20">
        <f>((L2-L104)/L2)*1</f>
        <v>-7.7460912600591427E-3</v>
      </c>
    </row>
    <row r="105" spans="1:13" x14ac:dyDescent="0.25">
      <c r="B105" s="1">
        <v>0.2</v>
      </c>
      <c r="C105" s="5">
        <v>3</v>
      </c>
      <c r="D105">
        <v>0</v>
      </c>
      <c r="E105" s="4">
        <v>0</v>
      </c>
      <c r="F105" s="9">
        <v>375.06894190176098</v>
      </c>
      <c r="G105" s="21">
        <f>-(F2-F105)/F2</f>
        <v>-5.2042131315947326E-3</v>
      </c>
      <c r="H105" s="29">
        <v>1.28261796407317E-2</v>
      </c>
      <c r="I105" s="21">
        <f>((H2-H105)/H2)*-1</f>
        <v>0.17714570858404011</v>
      </c>
      <c r="J105" s="9">
        <v>2.33109321498269</v>
      </c>
      <c r="K105" s="20">
        <f>((J2-J105)/J2)*1</f>
        <v>8.2290551498298802E-3</v>
      </c>
      <c r="L105" s="9">
        <v>5.1846779369228004</v>
      </c>
      <c r="M105" s="20">
        <f>((L2-L105)/L2)*1</f>
        <v>-1.626159383609458E-2</v>
      </c>
    </row>
    <row r="106" spans="1:13" x14ac:dyDescent="0.25">
      <c r="B106" s="1"/>
      <c r="F106" s="9"/>
      <c r="G106" s="21"/>
      <c r="H106" s="29"/>
      <c r="I106" s="21"/>
      <c r="J106" s="9"/>
      <c r="K106" s="21"/>
      <c r="L106" s="9"/>
      <c r="M106" s="20"/>
    </row>
    <row r="107" spans="1:13" x14ac:dyDescent="0.25">
      <c r="B107" s="1">
        <v>-0.5</v>
      </c>
      <c r="C107" s="5">
        <v>2.5</v>
      </c>
      <c r="D107">
        <v>0</v>
      </c>
      <c r="E107" s="4">
        <v>0</v>
      </c>
      <c r="F107">
        <v>358.243737876647</v>
      </c>
      <c r="G107" s="20">
        <f>-(F2-F107)/F2</f>
        <v>-4.9829721158246229E-2</v>
      </c>
      <c r="H107">
        <v>3.7954509786021197E-2</v>
      </c>
      <c r="I107" s="21">
        <f>((H2-H107)/H2)*-1</f>
        <v>2.4833434091429147</v>
      </c>
      <c r="J107">
        <v>2.3504350748396399</v>
      </c>
      <c r="K107">
        <v>0</v>
      </c>
      <c r="L107">
        <v>5.10171590500841</v>
      </c>
      <c r="M107" s="4">
        <v>0</v>
      </c>
    </row>
    <row r="108" spans="1:13" x14ac:dyDescent="0.25">
      <c r="A108" t="s">
        <v>33</v>
      </c>
      <c r="B108" s="1">
        <v>-0.05</v>
      </c>
      <c r="C108" s="5">
        <v>4</v>
      </c>
      <c r="D108">
        <v>0</v>
      </c>
      <c r="E108" s="4">
        <v>0</v>
      </c>
      <c r="F108">
        <v>370.82214667104103</v>
      </c>
      <c r="G108" s="20">
        <f>-(F2-F108)/F2</f>
        <v>-1.6467993016412788E-2</v>
      </c>
      <c r="H108">
        <v>1.9351944830887501E-2</v>
      </c>
      <c r="I108" s="21">
        <f>((H2-H108)/H2)*-1</f>
        <v>0.77605954762183382</v>
      </c>
      <c r="J108">
        <v>2.3504350748396399</v>
      </c>
      <c r="K108" s="4">
        <f>(J2-J108)/J2</f>
        <v>0</v>
      </c>
      <c r="L108">
        <v>5.10171590500841</v>
      </c>
      <c r="M108" s="20">
        <v>0</v>
      </c>
    </row>
    <row r="109" spans="1:13" ht="15.75" x14ac:dyDescent="0.25">
      <c r="A109" t="s">
        <v>34</v>
      </c>
      <c r="B109" s="1">
        <v>-0.1</v>
      </c>
      <c r="C109" s="5">
        <v>4.5</v>
      </c>
      <c r="D109">
        <v>0</v>
      </c>
      <c r="E109" s="4">
        <v>0</v>
      </c>
      <c r="F109">
        <v>374.08630198915603</v>
      </c>
      <c r="G109" s="20">
        <f>-(F2-F109)/F2</f>
        <v>-7.8104701042773185E-3</v>
      </c>
      <c r="H109">
        <v>1.4857616425442199E-2</v>
      </c>
      <c r="I109" s="21">
        <f>((H2-H109)/H2)*-1</f>
        <v>0.36358447370064245</v>
      </c>
      <c r="J109">
        <v>2.3504350748396399</v>
      </c>
      <c r="K109" s="4">
        <v>0</v>
      </c>
      <c r="L109">
        <v>5.10171590500841</v>
      </c>
      <c r="M109" s="20">
        <v>0</v>
      </c>
    </row>
    <row r="110" spans="1:13" x14ac:dyDescent="0.25">
      <c r="A110">
        <v>5</v>
      </c>
      <c r="B110" s="1">
        <v>-0.2</v>
      </c>
      <c r="C110" s="5">
        <v>4.75</v>
      </c>
      <c r="D110">
        <v>0</v>
      </c>
      <c r="E110" s="4">
        <v>0</v>
      </c>
      <c r="F110">
        <v>375.59677842641702</v>
      </c>
      <c r="G110" s="20">
        <f>-(F2-F110)/F2</f>
        <v>-3.8042317089243879E-3</v>
      </c>
      <c r="H110">
        <v>1.28161544137143E-2</v>
      </c>
      <c r="I110" s="21">
        <f>((H2-H110)/H2)*-1</f>
        <v>0.17622562534088665</v>
      </c>
      <c r="J110">
        <v>2.3504350748396399</v>
      </c>
      <c r="K110" s="4">
        <v>0</v>
      </c>
      <c r="L110">
        <v>5.10171590500841</v>
      </c>
      <c r="M110" s="20">
        <v>0</v>
      </c>
    </row>
    <row r="111" spans="1:13" x14ac:dyDescent="0.25">
      <c r="B111" s="1">
        <v>0.05</v>
      </c>
      <c r="C111" s="5">
        <v>5.25</v>
      </c>
      <c r="D111">
        <v>0</v>
      </c>
      <c r="E111" s="4">
        <v>0</v>
      </c>
      <c r="F111">
        <v>378.40011936928198</v>
      </c>
      <c r="G111" s="20">
        <f>-(F2-F111)/F2</f>
        <v>3.6310727046524778E-3</v>
      </c>
      <c r="H111">
        <v>9.0834435152653391E-3</v>
      </c>
      <c r="I111" s="21">
        <f>((H2-H111)/H2)*-1</f>
        <v>-0.16635063185890789</v>
      </c>
      <c r="J111">
        <v>2.3504350748396399</v>
      </c>
      <c r="K111" s="4">
        <v>0</v>
      </c>
      <c r="L111">
        <v>5.10171590500841</v>
      </c>
      <c r="M111" s="20">
        <v>0</v>
      </c>
    </row>
    <row r="112" spans="1:13" x14ac:dyDescent="0.25">
      <c r="B112" s="1">
        <v>0.1</v>
      </c>
      <c r="C112" s="5">
        <v>5.5</v>
      </c>
      <c r="D112">
        <v>0</v>
      </c>
      <c r="E112" s="4">
        <v>0</v>
      </c>
      <c r="F112">
        <v>379.69475279087698</v>
      </c>
      <c r="G112" s="20">
        <f>-(F2-F112)/F2</f>
        <v>7.0648304207980538E-3</v>
      </c>
      <c r="H112">
        <v>7.3796436737391096E-3</v>
      </c>
      <c r="I112" s="21">
        <f>((H2-H112)/H2)*-1</f>
        <v>-0.32271992715316539</v>
      </c>
      <c r="J112">
        <v>2.3504350748396399</v>
      </c>
      <c r="K112" s="4">
        <v>0</v>
      </c>
      <c r="L112">
        <v>5.10171590500841</v>
      </c>
      <c r="M112" s="20">
        <v>0</v>
      </c>
    </row>
    <row r="113" spans="2:13" x14ac:dyDescent="0.25">
      <c r="B113" s="1">
        <v>0.2</v>
      </c>
      <c r="C113" s="5">
        <v>6</v>
      </c>
      <c r="D113">
        <v>0</v>
      </c>
      <c r="E113" s="4">
        <v>0</v>
      </c>
      <c r="F113">
        <v>382.07313893691202</v>
      </c>
      <c r="G113" s="20">
        <f>-(F2-F113)/F2</f>
        <v>1.3373026736987714E-2</v>
      </c>
      <c r="H113">
        <v>4.2731018720006102E-3</v>
      </c>
      <c r="I113" s="21">
        <f>((H2-H113)/H2)*-1</f>
        <v>-0.60782838913357096</v>
      </c>
      <c r="J113">
        <v>2.3504350748396399</v>
      </c>
      <c r="K113" s="4">
        <v>0</v>
      </c>
      <c r="L113">
        <v>5.10171590500841</v>
      </c>
      <c r="M113" s="20">
        <v>0</v>
      </c>
    </row>
    <row r="114" spans="2:13" x14ac:dyDescent="0.25">
      <c r="B114" s="1">
        <v>0.5</v>
      </c>
      <c r="C114" s="5">
        <v>7.5</v>
      </c>
      <c r="D114">
        <v>0.21549389186930501</v>
      </c>
      <c r="E114" s="20">
        <f>(D114-0.1999)/0.1999</f>
        <v>7.800846357831423E-2</v>
      </c>
      <c r="F114" t="s">
        <v>15</v>
      </c>
      <c r="H114" t="s">
        <v>15</v>
      </c>
      <c r="J114">
        <v>2.3504350748396399</v>
      </c>
      <c r="K114" s="4">
        <v>0</v>
      </c>
      <c r="L114">
        <v>5.10171590500841</v>
      </c>
      <c r="M114" s="4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0"/>
  <sheetViews>
    <sheetView tabSelected="1" zoomScaleNormal="100" workbookViewId="0">
      <pane ySplit="1" topLeftCell="A23" activePane="bottomLeft" state="frozen"/>
      <selection pane="bottomLeft" activeCell="O42" activeCellId="1" sqref="B42:B47 O42:O47"/>
    </sheetView>
  </sheetViews>
  <sheetFormatPr defaultRowHeight="15" x14ac:dyDescent="0.25"/>
  <cols>
    <col min="1" max="1" width="11.85546875" customWidth="1"/>
    <col min="3" max="3" width="11" bestFit="1" customWidth="1"/>
    <col min="5" max="5" width="14.28515625" customWidth="1"/>
    <col min="6" max="6" width="9.140625" style="36"/>
    <col min="7" max="7" width="14.140625" customWidth="1"/>
    <col min="8" max="8" width="13.85546875" customWidth="1"/>
    <col min="9" max="9" width="15.140625" customWidth="1"/>
    <col min="11" max="11" width="9.85546875" bestFit="1" customWidth="1"/>
    <col min="12" max="12" width="9.5703125" bestFit="1" customWidth="1"/>
    <col min="13" max="13" width="9.5703125" customWidth="1"/>
    <col min="14" max="14" width="10.42578125" customWidth="1"/>
    <col min="15" max="15" width="14.28515625" customWidth="1"/>
    <col min="17" max="17" width="12.7109375" bestFit="1" customWidth="1"/>
  </cols>
  <sheetData>
    <row r="1" spans="1:21" x14ac:dyDescent="0.25">
      <c r="A1" t="s">
        <v>0</v>
      </c>
      <c r="B1" s="2" t="s">
        <v>1</v>
      </c>
      <c r="C1" s="8" t="s">
        <v>13</v>
      </c>
      <c r="D1" s="3" t="s">
        <v>17</v>
      </c>
      <c r="E1" s="7" t="s">
        <v>16</v>
      </c>
      <c r="F1" s="36" t="s">
        <v>35</v>
      </c>
      <c r="G1" s="3" t="s">
        <v>18</v>
      </c>
      <c r="H1" s="2" t="s">
        <v>22</v>
      </c>
      <c r="I1" s="7" t="s">
        <v>19</v>
      </c>
      <c r="J1" t="s">
        <v>24</v>
      </c>
      <c r="K1" t="s">
        <v>20</v>
      </c>
      <c r="L1" t="s">
        <v>25</v>
      </c>
      <c r="M1" s="4" t="s">
        <v>21</v>
      </c>
      <c r="N1" t="s">
        <v>36</v>
      </c>
      <c r="O1" t="s">
        <v>37</v>
      </c>
    </row>
    <row r="2" spans="1:21" x14ac:dyDescent="0.25">
      <c r="A2" s="10"/>
      <c r="B2" s="11"/>
      <c r="C2" s="12"/>
      <c r="D2" s="13">
        <v>0.66492798778301399</v>
      </c>
      <c r="E2" s="17"/>
      <c r="F2" s="38">
        <v>30.145900158837598</v>
      </c>
      <c r="G2" s="10"/>
      <c r="H2" s="15">
        <v>1.37486013685805E-2</v>
      </c>
      <c r="I2" s="17"/>
      <c r="J2" s="14">
        <v>11.938793249593701</v>
      </c>
      <c r="K2" s="10"/>
      <c r="L2" s="40">
        <v>96</v>
      </c>
      <c r="M2" s="16"/>
      <c r="N2" s="10">
        <v>14.0762319328031</v>
      </c>
      <c r="O2" s="10"/>
      <c r="P2" s="41"/>
      <c r="Q2" s="25"/>
      <c r="R2" s="25"/>
      <c r="S2" s="42"/>
      <c r="T2" t="s">
        <v>40</v>
      </c>
      <c r="U2" s="9"/>
    </row>
    <row r="3" spans="1:21" x14ac:dyDescent="0.25">
      <c r="A3" t="s">
        <v>2</v>
      </c>
      <c r="B3" s="1">
        <v>-0.2</v>
      </c>
      <c r="C3" s="5">
        <f>A5*0.8</f>
        <v>5.6000000000000005</v>
      </c>
      <c r="D3">
        <v>0.71777795203572603</v>
      </c>
      <c r="E3" s="4">
        <f>(D3-D2)/D2</f>
        <v>7.9482237511046952E-2</v>
      </c>
      <c r="F3" s="37">
        <v>29.739556230997</v>
      </c>
      <c r="G3" s="19">
        <f>(F3-F2)/F2</f>
        <v>-1.3479243469247493E-2</v>
      </c>
      <c r="H3">
        <v>1.31733637254578E-2</v>
      </c>
      <c r="I3" s="4">
        <f>(H3-H2)/H2</f>
        <v>-4.183972083424306E-2</v>
      </c>
      <c r="J3">
        <v>11.349097310160101</v>
      </c>
      <c r="K3" s="20">
        <f>((J2-J3)/J2)*-1</f>
        <v>-4.9393261706217127E-2</v>
      </c>
      <c r="L3">
        <v>84</v>
      </c>
      <c r="M3" s="20">
        <f>((L2-L3)/L2)*-1</f>
        <v>-0.125</v>
      </c>
      <c r="N3">
        <v>13.931626547196799</v>
      </c>
      <c r="O3" s="19">
        <f>(N3-N2)/N2</f>
        <v>-1.0273018112845537E-2</v>
      </c>
      <c r="Q3" s="4"/>
      <c r="T3">
        <v>150</v>
      </c>
      <c r="U3" s="9"/>
    </row>
    <row r="4" spans="1:21" x14ac:dyDescent="0.25">
      <c r="A4" t="s">
        <v>14</v>
      </c>
      <c r="B4" s="1">
        <v>-0.1</v>
      </c>
      <c r="C4" s="6">
        <f>A5*0.9</f>
        <v>6.3</v>
      </c>
      <c r="D4" s="9">
        <v>0.69020197229728997</v>
      </c>
      <c r="E4" s="4">
        <f>(D4-D2)/D2</f>
        <v>3.8010107829185923E-2</v>
      </c>
      <c r="F4" s="37">
        <v>29.926600907116399</v>
      </c>
      <c r="G4" s="19">
        <f>(F4-F2)/F2</f>
        <v>-7.2745962325132243E-3</v>
      </c>
      <c r="H4">
        <v>1.3438641507927399E-2</v>
      </c>
      <c r="I4" s="4">
        <f>(H4-H2)/H2</f>
        <v>-2.2544828549720584E-2</v>
      </c>
      <c r="J4">
        <v>11.643945279876901</v>
      </c>
      <c r="K4" s="20">
        <f>((J2-J4)/J2)*-1</f>
        <v>-2.4696630853108564E-2</v>
      </c>
      <c r="L4">
        <v>89</v>
      </c>
      <c r="M4" s="20">
        <f>((L2-L4)/L2)*-1</f>
        <v>-7.2916666666666671E-2</v>
      </c>
      <c r="N4">
        <v>13.9980463389484</v>
      </c>
      <c r="O4" s="19">
        <f>(N4-N2)/N2</f>
        <v>-5.5544405795486477E-3</v>
      </c>
      <c r="Q4" s="4"/>
      <c r="U4" s="9"/>
    </row>
    <row r="5" spans="1:21" x14ac:dyDescent="0.25">
      <c r="A5" s="32">
        <v>7</v>
      </c>
      <c r="B5" s="1">
        <v>-0.05</v>
      </c>
      <c r="C5" s="6">
        <f>A5*0.95</f>
        <v>6.6499999999999995</v>
      </c>
      <c r="D5" s="9">
        <v>0.67732387663268601</v>
      </c>
      <c r="E5" s="4">
        <f>(D5-D2)/D2</f>
        <v>1.8642453133913162E-2</v>
      </c>
      <c r="F5" s="37">
        <v>30.0341592492845</v>
      </c>
      <c r="G5" s="19">
        <f>(F5-F2)/F2</f>
        <v>-3.7066701927738165E-3</v>
      </c>
      <c r="H5">
        <v>1.35908075914534E-2</v>
      </c>
      <c r="I5" s="4">
        <f>(H5-H2)/H2</f>
        <v>-1.1477078496704719E-2</v>
      </c>
      <c r="J5">
        <v>11.7913692647353</v>
      </c>
      <c r="K5" s="20">
        <f>((J2-J5)/J2)*-1</f>
        <v>-1.2348315426554356E-2</v>
      </c>
      <c r="L5">
        <v>93</v>
      </c>
      <c r="M5" s="20">
        <f>((L2-L5)/L2)*-1</f>
        <v>-3.125E-2</v>
      </c>
      <c r="N5">
        <v>14.036352144978499</v>
      </c>
      <c r="O5" s="19">
        <f>(N5-N2)/N2</f>
        <v>-2.8331294919676391E-3</v>
      </c>
      <c r="Q5" s="4"/>
      <c r="U5" s="9"/>
    </row>
    <row r="6" spans="1:21" x14ac:dyDescent="0.25">
      <c r="B6" s="1">
        <v>0.05</v>
      </c>
      <c r="C6" s="6">
        <f>A5*1.05</f>
        <v>7.3500000000000005</v>
      </c>
      <c r="D6">
        <v>0.65299798340332904</v>
      </c>
      <c r="E6" s="4">
        <f>(D6-D2)/D2</f>
        <v>-1.7941799110399403E-2</v>
      </c>
      <c r="F6" s="37">
        <v>30.261339310133899</v>
      </c>
      <c r="G6" s="19">
        <f>((F6-F2)/F2)</f>
        <v>3.8293482924064547E-3</v>
      </c>
      <c r="H6" s="28">
        <v>1.39113027003884E-2</v>
      </c>
      <c r="I6" s="4">
        <f>((H2-H6)/H2)*-1</f>
        <v>1.1834027872807434E-2</v>
      </c>
      <c r="J6">
        <v>12.086217234452199</v>
      </c>
      <c r="K6" s="20">
        <f>((J2-J6)/J2)*-1</f>
        <v>1.2348315426562541E-2</v>
      </c>
      <c r="L6">
        <v>100</v>
      </c>
      <c r="M6" s="20">
        <f>((L2-L6)/L2)*-1</f>
        <v>4.1666666666666664E-2</v>
      </c>
      <c r="N6">
        <v>14.1175214358665</v>
      </c>
      <c r="O6" s="19">
        <f>(N6-N2)/N2</f>
        <v>2.9332781145200598E-3</v>
      </c>
      <c r="Q6" s="4"/>
      <c r="U6" s="9"/>
    </row>
    <row r="7" spans="1:21" x14ac:dyDescent="0.25">
      <c r="B7" s="1">
        <v>0.1</v>
      </c>
      <c r="C7" s="5">
        <f>A5*1.1</f>
        <v>7.7000000000000011</v>
      </c>
      <c r="D7">
        <v>0.64130898131221703</v>
      </c>
      <c r="E7" s="4">
        <f>(D7-D2)/D2</f>
        <v>-3.552114951507282E-2</v>
      </c>
      <c r="F7" s="37">
        <v>30.376408518769299</v>
      </c>
      <c r="G7" s="19">
        <f>-(F2-F7)/F2</f>
        <v>7.6464248444120453E-3</v>
      </c>
      <c r="H7" s="28">
        <v>1.40731684957186E-2</v>
      </c>
      <c r="I7" s="4">
        <f>((H2-H7)/H2)*-1</f>
        <v>2.3607283274633954E-2</v>
      </c>
      <c r="J7">
        <v>12.2336412193106</v>
      </c>
      <c r="K7" s="20">
        <f>((J2-J7)/J2)*-1</f>
        <v>2.4696630853116897E-2</v>
      </c>
      <c r="L7">
        <v>103</v>
      </c>
      <c r="M7" s="20">
        <f>((L2-L7)/L2)*-1</f>
        <v>7.2916666666666671E-2</v>
      </c>
      <c r="N7">
        <v>14.1587691156359</v>
      </c>
      <c r="O7" s="19">
        <f>(N7-N2)/N2</f>
        <v>5.8635850294890424E-3</v>
      </c>
      <c r="Q7" s="4"/>
      <c r="U7" s="9"/>
    </row>
    <row r="8" spans="1:21" x14ac:dyDescent="0.25">
      <c r="B8" s="1">
        <v>0.2</v>
      </c>
      <c r="C8" s="5">
        <f>A5*1.2</f>
        <v>8.4</v>
      </c>
      <c r="D8">
        <v>0.61967286864145898</v>
      </c>
      <c r="E8" s="4">
        <f>(D8-D2)/D2</f>
        <v>-6.8060180911384813E-2</v>
      </c>
      <c r="F8" s="37">
        <v>30.623689299876101</v>
      </c>
      <c r="G8" s="19">
        <f>-(F2-F8)/F2</f>
        <v>1.584922455528116E-2</v>
      </c>
      <c r="H8" s="28">
        <v>1.4419959258461E-2</v>
      </c>
      <c r="I8" s="4">
        <f>((H2-H8)/H2)*-1</f>
        <v>4.8830995377809522E-2</v>
      </c>
      <c r="J8">
        <v>12.5284891890274</v>
      </c>
      <c r="K8" s="20">
        <f>((J2-J8)/J2)*-1</f>
        <v>4.9393261706225461E-2</v>
      </c>
      <c r="L8">
        <v>111</v>
      </c>
      <c r="M8" s="20">
        <f>((L2-L8)/L2)*-1</f>
        <v>0.15625</v>
      </c>
      <c r="N8">
        <v>14.247714885788399</v>
      </c>
      <c r="O8" s="19">
        <f>(N8-N2)/N2</f>
        <v>1.2182447248945705E-2</v>
      </c>
      <c r="Q8" s="4"/>
      <c r="U8" s="9"/>
    </row>
    <row r="9" spans="1:21" x14ac:dyDescent="0.25">
      <c r="F9" s="37"/>
      <c r="U9" s="9"/>
    </row>
    <row r="10" spans="1:21" x14ac:dyDescent="0.25">
      <c r="A10" s="25" t="s">
        <v>3</v>
      </c>
      <c r="B10" s="1">
        <v>-0.2</v>
      </c>
      <c r="C10" s="5" t="s">
        <v>15</v>
      </c>
      <c r="E10" s="4"/>
      <c r="F10" s="37"/>
      <c r="G10" s="21"/>
      <c r="H10" s="28"/>
      <c r="I10" s="19"/>
      <c r="K10" s="20"/>
      <c r="M10" s="19"/>
      <c r="S10" s="9"/>
      <c r="U10" s="9"/>
    </row>
    <row r="11" spans="1:21" x14ac:dyDescent="0.25">
      <c r="A11" s="25" t="s">
        <v>27</v>
      </c>
      <c r="B11" s="1">
        <v>-0.1</v>
      </c>
      <c r="C11" s="5">
        <f>A13*0.9</f>
        <v>7.2</v>
      </c>
      <c r="D11">
        <v>0.323204721360696</v>
      </c>
      <c r="E11" s="4">
        <f>(D11-D2)/D2</f>
        <v>-0.51392522604091762</v>
      </c>
      <c r="F11" s="37">
        <v>26.755691295570902</v>
      </c>
      <c r="G11" s="34">
        <f>-(F2-F11)/F2</f>
        <v>-0.11246003089653371</v>
      </c>
      <c r="H11" s="28">
        <v>8.8243731404673998E-3</v>
      </c>
      <c r="I11" s="34">
        <f>((H2-H11)/H2)*-1</f>
        <v>-0.35816212108428536</v>
      </c>
      <c r="J11">
        <v>9.37782802691029</v>
      </c>
      <c r="K11" s="34">
        <f>((J2-J11)/J2)*-1</f>
        <v>-0.21450787940988636</v>
      </c>
      <c r="L11" s="25">
        <v>82</v>
      </c>
      <c r="M11" s="34">
        <f>(L11-L2)/L2</f>
        <v>-0.14583333333333334</v>
      </c>
      <c r="N11">
        <v>12.9033260108784</v>
      </c>
      <c r="O11" s="34">
        <f>(N11-N2)/N2</f>
        <v>-8.3325276787417288E-2</v>
      </c>
      <c r="Q11" s="4"/>
      <c r="S11" s="9"/>
      <c r="U11" s="9"/>
    </row>
    <row r="12" spans="1:21" x14ac:dyDescent="0.25">
      <c r="A12" s="25" t="s">
        <v>28</v>
      </c>
      <c r="B12" s="1">
        <v>-0.05</v>
      </c>
      <c r="C12" s="5">
        <f>A13*0.95</f>
        <v>7.6</v>
      </c>
      <c r="D12">
        <v>0.53941195020347699</v>
      </c>
      <c r="E12" s="4">
        <f>(D12-D2)/D2</f>
        <v>-0.18876636250194459</v>
      </c>
      <c r="F12" s="37">
        <v>28.252180043348901</v>
      </c>
      <c r="G12" s="34">
        <f>-(F2-F12)/F2</f>
        <v>-6.2818496230358317E-2</v>
      </c>
      <c r="H12" s="28">
        <v>1.10335315374593E-2</v>
      </c>
      <c r="I12" s="34">
        <f>((H2-H12)/H2)*-1</f>
        <v>-0.19747971145093449</v>
      </c>
      <c r="J12">
        <v>10.624613727427199</v>
      </c>
      <c r="K12" s="34">
        <f>((J2-J12)/J2)*-1</f>
        <v>-0.11007641180244288</v>
      </c>
      <c r="L12" s="25">
        <v>91</v>
      </c>
      <c r="M12" s="34">
        <f>(L12-L2)/L2</f>
        <v>-5.2083333333333336E-2</v>
      </c>
      <c r="N12">
        <v>13.4116343776251</v>
      </c>
      <c r="O12" s="34">
        <f>(N12-N2)/N2</f>
        <v>-4.7214166287586457E-2</v>
      </c>
      <c r="Q12" s="4"/>
      <c r="S12" s="9"/>
      <c r="U12" s="9"/>
    </row>
    <row r="13" spans="1:21" x14ac:dyDescent="0.25">
      <c r="A13" s="25">
        <v>8</v>
      </c>
      <c r="B13" s="1">
        <v>0.05</v>
      </c>
      <c r="C13" s="5">
        <f>A13*1.05</f>
        <v>8.4</v>
      </c>
      <c r="D13" s="33">
        <v>0.74095332756925802</v>
      </c>
      <c r="E13" s="4">
        <f>(D13-D2)/D2</f>
        <v>0.11433620058575937</v>
      </c>
      <c r="F13" s="37">
        <v>32.070837101522798</v>
      </c>
      <c r="G13" s="34">
        <f>-(F2-F13)/F2</f>
        <v>6.3854021029154232E-2</v>
      </c>
      <c r="H13" s="28">
        <v>1.64209123473293E-2</v>
      </c>
      <c r="I13" s="34">
        <f>((H2-H13)/H2)*-1</f>
        <v>0.19436966038274969</v>
      </c>
      <c r="J13">
        <v>13.320366593409799</v>
      </c>
      <c r="K13" s="34">
        <f>((J2-J13)/J2)*-1</f>
        <v>0.11572135599744272</v>
      </c>
      <c r="L13">
        <v>117</v>
      </c>
      <c r="M13" s="34">
        <f>(L13-$L$2)/$L$2</f>
        <v>0.21875</v>
      </c>
      <c r="N13">
        <v>14.776633378305499</v>
      </c>
      <c r="O13" s="34">
        <f>(N13-N2)/N2</f>
        <v>4.9757736931727498E-2</v>
      </c>
      <c r="Q13" s="4"/>
      <c r="U13" s="9"/>
    </row>
    <row r="14" spans="1:21" x14ac:dyDescent="0.25">
      <c r="A14" s="25"/>
      <c r="B14" s="1">
        <v>0.1</v>
      </c>
      <c r="C14" s="5">
        <f>A13*1.1</f>
        <v>8.8000000000000007</v>
      </c>
      <c r="D14">
        <v>0.79096831142212898</v>
      </c>
      <c r="E14" s="4">
        <f>(D14-D2)/D2</f>
        <v>0.18955484797587696</v>
      </c>
      <c r="F14" s="37">
        <v>33.963662777555797</v>
      </c>
      <c r="G14" s="34">
        <f>-(F2-F14)/F2</f>
        <v>0.12664284690795607</v>
      </c>
      <c r="H14" s="28">
        <v>1.8966375027545401E-2</v>
      </c>
      <c r="I14" s="34">
        <f>((H2-H14)/H2)*-1</f>
        <v>0.37951305147947706</v>
      </c>
      <c r="J14" s="9">
        <v>14.769333758875399</v>
      </c>
      <c r="K14" s="34">
        <f>((J2-J14)/J2)*-1</f>
        <v>0.23708765618987723</v>
      </c>
      <c r="L14">
        <v>139</v>
      </c>
      <c r="M14" s="34">
        <f t="shared" ref="M14:M76" si="0">(L14-$L$2)/$L$2</f>
        <v>0.44791666666666669</v>
      </c>
      <c r="N14">
        <v>15.4902023325872</v>
      </c>
      <c r="O14" s="34">
        <f>(N14-N2)/N2</f>
        <v>0.10045091659004271</v>
      </c>
      <c r="Q14" s="4"/>
      <c r="U14" s="9"/>
    </row>
    <row r="15" spans="1:21" x14ac:dyDescent="0.25">
      <c r="A15" s="25"/>
      <c r="B15" s="1">
        <v>0.2</v>
      </c>
      <c r="C15" s="5">
        <f>A13*1.2</f>
        <v>9.6</v>
      </c>
      <c r="D15">
        <v>0.85091457391904102</v>
      </c>
      <c r="E15" s="4">
        <f>(D15-D2)/D2</f>
        <v>0.27970936635730853</v>
      </c>
      <c r="F15" s="37">
        <v>37.624734604200498</v>
      </c>
      <c r="G15" s="34">
        <f>-(F2-F15)/F2</f>
        <v>0.24808794582205893</v>
      </c>
      <c r="H15" s="28">
        <v>2.3664222793151699E-2</v>
      </c>
      <c r="I15" s="34">
        <f>((H2-H15)/H2)*-1</f>
        <v>0.72120946405728503</v>
      </c>
      <c r="J15" s="9">
        <v>17.869449554755398</v>
      </c>
      <c r="K15" s="34">
        <f>((J2-J15)/J2)*-1</f>
        <v>0.49675508915974642</v>
      </c>
      <c r="L15">
        <v>183</v>
      </c>
      <c r="M15" s="34">
        <f t="shared" si="0"/>
        <v>0.90625</v>
      </c>
      <c r="N15">
        <v>16.9420712766821</v>
      </c>
      <c r="O15" s="34">
        <f>(N15-N2)/N2</f>
        <v>0.20359421168675673</v>
      </c>
      <c r="Q15" s="5">
        <v>190</v>
      </c>
      <c r="U15" s="9"/>
    </row>
    <row r="16" spans="1:21" x14ac:dyDescent="0.25">
      <c r="A16" s="25"/>
      <c r="F16" s="37"/>
      <c r="M16" s="19"/>
      <c r="U16" s="9"/>
    </row>
    <row r="17" spans="1:21" x14ac:dyDescent="0.25">
      <c r="F17" s="37"/>
      <c r="M17" s="19"/>
      <c r="U17" s="9"/>
    </row>
    <row r="18" spans="1:21" x14ac:dyDescent="0.25">
      <c r="A18" t="s">
        <v>4</v>
      </c>
      <c r="B18" s="1">
        <v>-0.2</v>
      </c>
      <c r="C18" s="5">
        <f>A20*0.8</f>
        <v>6.8000000000000007</v>
      </c>
      <c r="D18">
        <v>0.66488373474979401</v>
      </c>
      <c r="E18" s="43">
        <f>(D18-D2)/D2</f>
        <v>-6.6553121590690991E-5</v>
      </c>
      <c r="F18" s="37">
        <v>30.437913464870501</v>
      </c>
      <c r="G18" s="19">
        <f>-(F2-F18)/F2</f>
        <v>9.686667324388918E-3</v>
      </c>
      <c r="H18" s="28">
        <v>1.5207962451422899E-2</v>
      </c>
      <c r="I18" s="34">
        <f>((H2-H18)/H2)*-1</f>
        <v>0.10614614852223862</v>
      </c>
      <c r="J18" s="9">
        <v>10.7560967543217</v>
      </c>
      <c r="K18" s="34">
        <f>((J2-J18)/J2)*-1</f>
        <v>-9.9063319930785348E-2</v>
      </c>
      <c r="L18" s="39">
        <v>69</v>
      </c>
      <c r="M18" s="34">
        <f t="shared" si="0"/>
        <v>-0.28125</v>
      </c>
      <c r="N18">
        <v>14.076240542501001</v>
      </c>
      <c r="O18" s="21">
        <f>(N18-N2)/N2</f>
        <v>6.1164791412202775E-7</v>
      </c>
      <c r="P18" s="9"/>
      <c r="Q18" s="34"/>
      <c r="S18" s="9"/>
      <c r="U18" s="9"/>
    </row>
    <row r="19" spans="1:21" x14ac:dyDescent="0.25">
      <c r="A19" t="s">
        <v>14</v>
      </c>
      <c r="B19" s="1">
        <v>-0.1</v>
      </c>
      <c r="C19" s="5">
        <f>A20*0.9</f>
        <v>7.65</v>
      </c>
      <c r="D19">
        <v>0.66489595567688498</v>
      </c>
      <c r="E19" s="43">
        <f>(D19-D2)/D2</f>
        <v>-4.817379733978453E-5</v>
      </c>
      <c r="F19" s="37">
        <v>30.274846797572899</v>
      </c>
      <c r="G19" s="19">
        <f>-(F2-F19)/F2</f>
        <v>4.2774187553161558E-3</v>
      </c>
      <c r="H19" s="28">
        <v>1.4392678320423E-2</v>
      </c>
      <c r="I19" s="34">
        <f>((H2-H19)/H2)*-1</f>
        <v>4.6846725319595051E-2</v>
      </c>
      <c r="J19" s="9">
        <v>11.3423327752547</v>
      </c>
      <c r="K19" s="34">
        <f>((J2-J19)/J2)*-1</f>
        <v>-4.9959862933324453E-2</v>
      </c>
      <c r="L19" s="39">
        <v>83</v>
      </c>
      <c r="M19" s="34">
        <f t="shared" si="0"/>
        <v>-0.13541666666666666</v>
      </c>
      <c r="N19">
        <v>14.076269914806799</v>
      </c>
      <c r="O19" s="21">
        <f>(N19-N2)/N2</f>
        <v>2.6983076067489062E-6</v>
      </c>
      <c r="Q19" s="34"/>
      <c r="U19" s="9"/>
    </row>
    <row r="20" spans="1:21" x14ac:dyDescent="0.25">
      <c r="A20">
        <v>8.5</v>
      </c>
      <c r="B20" s="1">
        <v>-0.05</v>
      </c>
      <c r="C20" s="5">
        <f>A20*0.95</f>
        <v>8.0749999999999993</v>
      </c>
      <c r="D20">
        <v>0.664905411854679</v>
      </c>
      <c r="E20" s="43">
        <f>(D20-D2)/D2</f>
        <v>-3.3952441091043861E-5</v>
      </c>
      <c r="F20" s="37">
        <v>30.206067310054401</v>
      </c>
      <c r="G20" s="19">
        <f>-(F2-F20)/F2</f>
        <v>1.9958651391991638E-3</v>
      </c>
      <c r="H20" s="28">
        <v>1.4048927133619001E-2</v>
      </c>
      <c r="I20" s="34">
        <f>((H2-H20)/H2)*-1</f>
        <v>2.1844095772885722E-2</v>
      </c>
      <c r="J20" s="9">
        <v>11.6427937236676</v>
      </c>
      <c r="K20" s="34">
        <f>((J2-J20)/J2)*-1</f>
        <v>-2.4793085845269531E-2</v>
      </c>
      <c r="L20" s="39">
        <v>90</v>
      </c>
      <c r="M20" s="34">
        <f t="shared" si="0"/>
        <v>-6.25E-2</v>
      </c>
      <c r="N20">
        <v>14.0762698034012</v>
      </c>
      <c r="O20" s="21">
        <f>(N20-N2)/N2</f>
        <v>2.6903931591933331E-6</v>
      </c>
      <c r="Q20" s="34"/>
      <c r="S20" s="9"/>
      <c r="U20" s="9"/>
    </row>
    <row r="21" spans="1:21" x14ac:dyDescent="0.25">
      <c r="B21" s="1">
        <v>0.05</v>
      </c>
      <c r="C21" s="5">
        <f>A20*1.05</f>
        <v>8.9250000000000007</v>
      </c>
      <c r="D21">
        <v>0.66497041916465804</v>
      </c>
      <c r="E21" s="43">
        <f>(D21-D2)/D2</f>
        <v>6.3813499241523536E-5</v>
      </c>
      <c r="F21" s="37">
        <v>30.090277393256098</v>
      </c>
      <c r="G21" s="19">
        <f>-(F2-F21)/F2</f>
        <v>-1.8451187487660279E-3</v>
      </c>
      <c r="H21" s="28">
        <v>1.3471899681916E-2</v>
      </c>
      <c r="I21" s="34">
        <f>((H2-H21)/H2)*-1</f>
        <v>-2.0125806199955951E-2</v>
      </c>
      <c r="J21" s="9">
        <v>12.244426568553299</v>
      </c>
      <c r="K21" s="34">
        <f>((J2-J21)/J2)*-1</f>
        <v>2.5600017737973629E-2</v>
      </c>
      <c r="L21" s="39">
        <v>103</v>
      </c>
      <c r="M21" s="34">
        <f t="shared" si="0"/>
        <v>7.2916666666666671E-2</v>
      </c>
      <c r="N21">
        <v>14.076102978995999</v>
      </c>
      <c r="O21" s="21">
        <f>(N21-N2)/N2</f>
        <v>-9.1611027522551544E-6</v>
      </c>
      <c r="Q21" s="34"/>
      <c r="U21" s="9"/>
    </row>
    <row r="22" spans="1:21" x14ac:dyDescent="0.25">
      <c r="B22" s="1">
        <v>0.1</v>
      </c>
      <c r="C22" s="5">
        <f>A20*1.1</f>
        <v>9.3500000000000014</v>
      </c>
      <c r="D22">
        <v>0.66503611461352596</v>
      </c>
      <c r="E22" s="43">
        <f>(D22-D2)/D2</f>
        <v>1.6261434696483813E-4</v>
      </c>
      <c r="F22" s="37">
        <v>30.040967677140902</v>
      </c>
      <c r="G22" s="19">
        <f>-(F2-F22)/F2</f>
        <v>-3.4808209787669736E-3</v>
      </c>
      <c r="H22" s="28">
        <v>1.3227529633003001E-2</v>
      </c>
      <c r="I22" s="34">
        <f>((H2-H22)/H2)*-1</f>
        <v>-3.7899981358707376E-2</v>
      </c>
      <c r="J22" s="9">
        <v>12.5454781773389</v>
      </c>
      <c r="K22" s="34">
        <f>((J2-J22)/J2)*-1</f>
        <v>5.0816268869204678E-2</v>
      </c>
      <c r="L22" s="39">
        <v>110</v>
      </c>
      <c r="M22" s="34">
        <f t="shared" si="0"/>
        <v>0.14583333333333334</v>
      </c>
      <c r="N22">
        <v>14.075896388044701</v>
      </c>
      <c r="O22" s="21">
        <f>(N22-N2)/N2</f>
        <v>-2.3837683266497582E-5</v>
      </c>
      <c r="Q22" s="34"/>
      <c r="S22" s="9"/>
      <c r="U22" s="9"/>
    </row>
    <row r="23" spans="1:21" x14ac:dyDescent="0.25">
      <c r="B23" s="1">
        <v>0.2</v>
      </c>
      <c r="C23" s="5">
        <f>A20*1.2</f>
        <v>10.199999999999999</v>
      </c>
      <c r="D23">
        <v>0.66529588819997298</v>
      </c>
      <c r="E23" s="43">
        <f>(D23-D2)/D2</f>
        <v>5.5329362535279001E-4</v>
      </c>
      <c r="F23" s="37">
        <v>29.952985705075299</v>
      </c>
      <c r="G23" s="19">
        <f>-(F2-F23)/F2</f>
        <v>-6.3993595396335812E-3</v>
      </c>
      <c r="H23" s="28">
        <v>1.27968879909056E-2</v>
      </c>
      <c r="I23" s="34">
        <f>((H2-H23)/H2)*-1</f>
        <v>-6.9222559601577957E-2</v>
      </c>
      <c r="J23">
        <v>13.1623875584903</v>
      </c>
      <c r="K23" s="34">
        <f>((J2-J23)/J2)*-1</f>
        <v>0.10248894367428973</v>
      </c>
      <c r="L23" s="39">
        <v>125</v>
      </c>
      <c r="M23" s="34">
        <f t="shared" si="0"/>
        <v>0.30208333333333331</v>
      </c>
      <c r="N23">
        <v>14.0749926689147</v>
      </c>
      <c r="O23" s="21">
        <f>(N23-N2)/N2</f>
        <v>-8.8039462145613812E-5</v>
      </c>
      <c r="Q23" s="34"/>
      <c r="S23" s="9"/>
      <c r="U23" s="9"/>
    </row>
    <row r="24" spans="1:21" x14ac:dyDescent="0.25">
      <c r="F24" s="37"/>
      <c r="M24" s="19"/>
      <c r="U24" s="9"/>
    </row>
    <row r="25" spans="1:21" x14ac:dyDescent="0.25">
      <c r="F25" s="37"/>
      <c r="M25" s="19"/>
      <c r="U25" s="9"/>
    </row>
    <row r="26" spans="1:21" x14ac:dyDescent="0.25">
      <c r="A26" t="s">
        <v>5</v>
      </c>
      <c r="B26" s="1">
        <v>-0.2</v>
      </c>
      <c r="C26" s="5">
        <f>A28*0.8</f>
        <v>5.28</v>
      </c>
      <c r="D26">
        <v>0.66289950567268496</v>
      </c>
      <c r="E26" s="19">
        <f>(D26-D2)/D2</f>
        <v>-3.0506793932563066E-3</v>
      </c>
      <c r="F26" s="37">
        <v>32.635218887467403</v>
      </c>
      <c r="G26" s="19">
        <f>-(F2-F26)/F2</f>
        <v>8.2575697375552856E-2</v>
      </c>
      <c r="H26" s="28">
        <v>1.71883184185617E-2</v>
      </c>
      <c r="I26" s="19">
        <f>((H2-H26)/H2)*-1</f>
        <v>0.25018668865052268</v>
      </c>
      <c r="J26" s="9">
        <v>11.306976171629101</v>
      </c>
      <c r="K26" s="20">
        <f>((J2-J26)/J2)*-1</f>
        <v>-5.2921351828092163E-2</v>
      </c>
      <c r="L26" s="39">
        <v>134</v>
      </c>
      <c r="M26" s="19">
        <f t="shared" si="0"/>
        <v>0.39583333333333331</v>
      </c>
      <c r="N26" s="35">
        <v>14.986794443675601</v>
      </c>
      <c r="O26" s="19">
        <f>(N26-N2)/N2</f>
        <v>6.4687944559263424E-2</v>
      </c>
      <c r="Q26" s="4"/>
      <c r="U26" s="9"/>
    </row>
    <row r="27" spans="1:21" x14ac:dyDescent="0.25">
      <c r="A27" t="s">
        <v>26</v>
      </c>
      <c r="B27" s="1">
        <v>-0.1</v>
      </c>
      <c r="C27" s="5">
        <f>A28*0.9</f>
        <v>5.9399999999999995</v>
      </c>
      <c r="D27">
        <v>0.66402397311427797</v>
      </c>
      <c r="E27" s="19">
        <f>(D27-D2)/D2</f>
        <v>-1.3595677807910632E-3</v>
      </c>
      <c r="F27" s="37">
        <v>31.2553135913837</v>
      </c>
      <c r="G27" s="19">
        <f>-(F2-F27)/F2</f>
        <v>3.6801469742175387E-2</v>
      </c>
      <c r="H27">
        <v>1.5299249495163E-2</v>
      </c>
      <c r="I27" s="19">
        <f>((H2-H27)/H2)*-1</f>
        <v>0.11278588163347114</v>
      </c>
      <c r="J27" s="9">
        <v>11.6228847106114</v>
      </c>
      <c r="K27" s="20">
        <f>((J2-J27)/J2)*-1</f>
        <v>-2.6460675914046154E-2</v>
      </c>
      <c r="L27" s="39">
        <v>113</v>
      </c>
      <c r="M27" s="19">
        <f t="shared" si="0"/>
        <v>0.17708333333333334</v>
      </c>
      <c r="N27">
        <v>14.476811536652701</v>
      </c>
      <c r="O27" s="19">
        <f>(N27-N2)/N2</f>
        <v>2.8457871805599742E-2</v>
      </c>
      <c r="Q27" s="4"/>
      <c r="U27" s="9"/>
    </row>
    <row r="28" spans="1:21" x14ac:dyDescent="0.25">
      <c r="A28">
        <v>6.6</v>
      </c>
      <c r="B28" s="1">
        <v>-0.05</v>
      </c>
      <c r="C28" s="5">
        <f>A28*0.95</f>
        <v>6.27</v>
      </c>
      <c r="D28">
        <v>0.66448404297733699</v>
      </c>
      <c r="E28" s="19">
        <f>(D28-D2)/D2</f>
        <v>-6.6765847405098489E-4</v>
      </c>
      <c r="F28" s="37">
        <v>30.671113792764402</v>
      </c>
      <c r="G28" s="19">
        <f>-(F2-F28)/F2</f>
        <v>1.742239014789649E-2</v>
      </c>
      <c r="H28">
        <v>1.4486298714192601E-2</v>
      </c>
      <c r="I28" s="19">
        <f>((H2-H28)/H2)*-1</f>
        <v>5.3656173878017188E-2</v>
      </c>
      <c r="J28" s="9">
        <v>11.780838980102599</v>
      </c>
      <c r="K28" s="20">
        <f>((J2-J28)/J2)*-1</f>
        <v>-1.3230337957018987E-2</v>
      </c>
      <c r="L28" s="39">
        <v>104</v>
      </c>
      <c r="M28" s="19">
        <f t="shared" si="0"/>
        <v>8.3333333333333329E-2</v>
      </c>
      <c r="N28">
        <v>14.2648304107645</v>
      </c>
      <c r="O28" s="19">
        <f>(N28-N2)/N2</f>
        <v>1.3398363913135822E-2</v>
      </c>
      <c r="Q28" s="4"/>
      <c r="U28" s="9"/>
    </row>
    <row r="29" spans="1:21" x14ac:dyDescent="0.25">
      <c r="B29" s="1">
        <v>0.05</v>
      </c>
      <c r="C29" s="5">
        <f>A28*1.05</f>
        <v>6.93</v>
      </c>
      <c r="D29">
        <v>0.66534794445828305</v>
      </c>
      <c r="E29" s="20">
        <f>(D29-D2)/D2</f>
        <v>6.315821908313273E-4</v>
      </c>
      <c r="F29" s="37">
        <v>29.6712050316779</v>
      </c>
      <c r="G29" s="19">
        <f>-(F2-F29)/F2</f>
        <v>-1.57465899063736E-2</v>
      </c>
      <c r="H29" s="28">
        <v>1.3076214247778399E-2</v>
      </c>
      <c r="I29" s="19">
        <f>((H2-H29)/H2)*-1</f>
        <v>-4.8905856150480764E-2</v>
      </c>
      <c r="J29" s="9">
        <v>12.0967475190849</v>
      </c>
      <c r="K29" s="20">
        <f>((J2-J29)/J2)*-1</f>
        <v>1.3230337957027169E-2</v>
      </c>
      <c r="L29" s="39">
        <v>89</v>
      </c>
      <c r="M29" s="19">
        <f t="shared" si="0"/>
        <v>-7.2916666666666671E-2</v>
      </c>
      <c r="N29">
        <v>13.9073787720375</v>
      </c>
      <c r="O29" s="19">
        <f>(N29-N2)/N2</f>
        <v>-1.199562223552929E-2</v>
      </c>
      <c r="Q29" s="4"/>
      <c r="U29" s="9"/>
    </row>
    <row r="30" spans="1:21" x14ac:dyDescent="0.25">
      <c r="B30" s="1">
        <v>0.1</v>
      </c>
      <c r="C30" s="5">
        <f>A28*1.1</f>
        <v>7.26</v>
      </c>
      <c r="D30">
        <v>0.665736273894728</v>
      </c>
      <c r="E30" s="21">
        <f>(D30-D2)/D2</f>
        <v>1.2155994732737682E-3</v>
      </c>
      <c r="F30" s="37">
        <v>29.2403427412032</v>
      </c>
      <c r="G30" s="19">
        <f>-(F2-F30)/F2</f>
        <v>-3.0039156663528063E-2</v>
      </c>
      <c r="H30">
        <v>1.2461215783738201E-2</v>
      </c>
      <c r="I30" s="19">
        <f>((H2-H30)/H2)*-1</f>
        <v>-9.363756722078985E-2</v>
      </c>
      <c r="J30">
        <v>12.254701788576099</v>
      </c>
      <c r="K30" s="20">
        <f>((J2-J30)/J2)*-1</f>
        <v>2.6460675914054339E-2</v>
      </c>
      <c r="L30" s="39">
        <v>83</v>
      </c>
      <c r="M30" s="19">
        <f t="shared" si="0"/>
        <v>-0.13541666666666666</v>
      </c>
      <c r="N30">
        <v>13.755430872603499</v>
      </c>
      <c r="O30" s="19">
        <f>(N30-N2)/N2</f>
        <v>-2.2790265301895873E-2</v>
      </c>
      <c r="Q30" s="4"/>
      <c r="U30" s="9"/>
    </row>
    <row r="31" spans="1:21" x14ac:dyDescent="0.25">
      <c r="B31" s="1">
        <v>0.2</v>
      </c>
      <c r="C31" s="5">
        <f>A28*1.2</f>
        <v>7.919999999999999</v>
      </c>
      <c r="D31">
        <v>0.66641058530944397</v>
      </c>
      <c r="E31" s="21">
        <f>(D31-D2)/D2</f>
        <v>2.2297114178833474E-3</v>
      </c>
      <c r="F31" s="37">
        <v>28.488024532157599</v>
      </c>
      <c r="G31" s="19">
        <f>-(F2-F31)/F2</f>
        <v>-5.4995061283448686E-2</v>
      </c>
      <c r="H31" s="28">
        <v>1.1376480859305199E-2</v>
      </c>
      <c r="I31" s="19">
        <f>((H2-H31)/H2)*-1</f>
        <v>-0.17253540528829914</v>
      </c>
      <c r="J31" s="9">
        <v>12.5706103275584</v>
      </c>
      <c r="K31" s="20">
        <f>((J2-J31)/J2)*-1</f>
        <v>5.2921351828100496E-2</v>
      </c>
      <c r="L31" s="39">
        <v>71</v>
      </c>
      <c r="M31" s="19">
        <f t="shared" si="0"/>
        <v>-0.26041666666666669</v>
      </c>
      <c r="N31">
        <v>13.493100483751199</v>
      </c>
      <c r="O31" s="19">
        <f>(N31-N2)/N2</f>
        <v>-4.14266724103187E-2</v>
      </c>
      <c r="Q31" s="4"/>
      <c r="U31" s="9"/>
    </row>
    <row r="32" spans="1:21" x14ac:dyDescent="0.25">
      <c r="F32" s="37"/>
      <c r="M32" s="19"/>
      <c r="U32" s="9"/>
    </row>
    <row r="33" spans="1:21" x14ac:dyDescent="0.25">
      <c r="F33" s="37"/>
      <c r="M33" s="19"/>
      <c r="U33" s="9"/>
    </row>
    <row r="34" spans="1:21" x14ac:dyDescent="0.25">
      <c r="A34" t="s">
        <v>6</v>
      </c>
      <c r="B34" s="46">
        <v>-0.2</v>
      </c>
      <c r="C34" s="47">
        <f>A36*0.8</f>
        <v>7.6000000000000005</v>
      </c>
      <c r="D34" s="25">
        <v>0.66525640317685197</v>
      </c>
      <c r="E34" s="48">
        <f>(D34-D2)/D2</f>
        <v>4.9391122027060827E-4</v>
      </c>
      <c r="F34" s="37">
        <v>29.332144955221299</v>
      </c>
      <c r="G34" s="43">
        <f>-(F2-F34)/F2</f>
        <v>-2.6993893011276963E-2</v>
      </c>
      <c r="H34" s="25">
        <v>9.7426325500293808E-3</v>
      </c>
      <c r="I34" s="48">
        <f>((H2-H34)/H2)*-1</f>
        <v>-0.29137282485372717</v>
      </c>
      <c r="J34" s="25">
        <v>11.8678767200485</v>
      </c>
      <c r="K34" s="43">
        <f>((J2-J34)/J2)*-1</f>
        <v>-5.940008178599996E-3</v>
      </c>
      <c r="L34" s="49">
        <v>70</v>
      </c>
      <c r="M34" s="48">
        <f t="shared" si="0"/>
        <v>-0.27083333333333331</v>
      </c>
      <c r="N34" s="50">
        <v>14.066500260289899</v>
      </c>
      <c r="O34" s="43">
        <f>(N34-N2)/N2</f>
        <v>-6.9135494212215105E-4</v>
      </c>
      <c r="Q34" s="4"/>
      <c r="U34" s="9"/>
    </row>
    <row r="35" spans="1:21" x14ac:dyDescent="0.25">
      <c r="A35" t="s">
        <v>14</v>
      </c>
      <c r="B35" s="46">
        <v>-0.1</v>
      </c>
      <c r="C35" s="47">
        <f>A36*0.9</f>
        <v>8.5500000000000007</v>
      </c>
      <c r="D35" s="25">
        <v>0.66477178513212598</v>
      </c>
      <c r="E35" s="48">
        <f>(D35-D2)/D2</f>
        <v>-2.3491664324254308E-4</v>
      </c>
      <c r="F35" s="37">
        <v>30.146614696610001</v>
      </c>
      <c r="G35" s="43">
        <f>-(F2-F35)/F2</f>
        <v>2.3702651725045934E-5</v>
      </c>
      <c r="H35" s="51">
        <v>1.37293084122581E-2</v>
      </c>
      <c r="I35" s="48">
        <f>((H2-H35)/H2)*-1</f>
        <v>-1.4032668345807377E-3</v>
      </c>
      <c r="J35" s="50">
        <v>11.9026957363014</v>
      </c>
      <c r="K35" s="43">
        <f>((J2-J35)/J2)*-1</f>
        <v>-3.0235479028443177E-3</v>
      </c>
      <c r="L35" s="49">
        <v>83</v>
      </c>
      <c r="M35" s="48">
        <f t="shared" si="0"/>
        <v>-0.13541666666666666</v>
      </c>
      <c r="N35" s="25">
        <v>14.0797084547824</v>
      </c>
      <c r="O35" s="43">
        <f>(N35-N2)/N2</f>
        <v>2.4697816829787869E-4</v>
      </c>
      <c r="Q35" s="4"/>
      <c r="S35" s="9"/>
      <c r="U35" s="9"/>
    </row>
    <row r="36" spans="1:21" x14ac:dyDescent="0.25">
      <c r="A36">
        <v>9.5</v>
      </c>
      <c r="B36" s="46">
        <v>-0.05</v>
      </c>
      <c r="C36" s="47">
        <f>A36*0.95</f>
        <v>9.0250000000000004</v>
      </c>
      <c r="D36" s="25">
        <v>0.66486414845875097</v>
      </c>
      <c r="E36" s="48">
        <f>(D36-D2)/D2</f>
        <v>-9.6009380618594146E-5</v>
      </c>
      <c r="F36" s="37">
        <v>30.162822933585801</v>
      </c>
      <c r="G36" s="43">
        <f>-(F2-F36)/F2</f>
        <v>5.6136239618114338E-4</v>
      </c>
      <c r="H36" s="51">
        <v>1.38253538914933E-2</v>
      </c>
      <c r="I36" s="48">
        <f>((H2-H36)/H2)*-1</f>
        <v>5.5825695178129747E-3</v>
      </c>
      <c r="J36" s="50">
        <v>11.920774685437401</v>
      </c>
      <c r="K36" s="43">
        <f>((J2-J36)/J2)*-1</f>
        <v>-1.5092450115855045E-3</v>
      </c>
      <c r="L36" s="49">
        <v>90</v>
      </c>
      <c r="M36" s="48">
        <f t="shared" si="0"/>
        <v>-6.25E-2</v>
      </c>
      <c r="N36" s="25">
        <v>14.0774070330925</v>
      </c>
      <c r="O36" s="43">
        <f>(N36-N2)/N2</f>
        <v>8.3481168469622946E-5</v>
      </c>
      <c r="Q36" s="4"/>
      <c r="S36" s="9"/>
      <c r="U36" s="9"/>
    </row>
    <row r="37" spans="1:21" x14ac:dyDescent="0.25">
      <c r="B37" s="46">
        <v>0.05</v>
      </c>
      <c r="C37" s="47">
        <f>A36*1.05</f>
        <v>9.9749999999999996</v>
      </c>
      <c r="D37" s="25">
        <v>0.66499425911690502</v>
      </c>
      <c r="E37" s="45">
        <f>(D37-D2)/D2</f>
        <v>9.9666934026935403E-5</v>
      </c>
      <c r="F37" s="37">
        <v>30.121465360242901</v>
      </c>
      <c r="G37" s="43">
        <f>-(F2- F37)/F2</f>
        <v>-8.1055130103766361E-4</v>
      </c>
      <c r="H37" s="51">
        <v>1.36322442497172E-2</v>
      </c>
      <c r="I37" s="48">
        <f>((H2-H37)/H2)*-1</f>
        <v>-8.4631967822712331E-3</v>
      </c>
      <c r="J37" s="50">
        <v>11.957518176181299</v>
      </c>
      <c r="K37" s="43">
        <f>((J2-J37)/J2)*-1</f>
        <v>1.5684103239023452E-3</v>
      </c>
      <c r="L37" s="49">
        <v>103</v>
      </c>
      <c r="M37" s="48">
        <f t="shared" si="0"/>
        <v>7.2916666666666671E-2</v>
      </c>
      <c r="N37" s="25">
        <v>14.0754191336645</v>
      </c>
      <c r="O37" s="43">
        <f>(N37-N2)/N2</f>
        <v>-5.7742664548337058E-5</v>
      </c>
      <c r="Q37" s="4"/>
      <c r="S37" s="9"/>
      <c r="U37" s="9"/>
    </row>
    <row r="38" spans="1:21" x14ac:dyDescent="0.25">
      <c r="B38" s="46">
        <v>0.1</v>
      </c>
      <c r="C38" s="47">
        <f>A36*1.1</f>
        <v>10.450000000000001</v>
      </c>
      <c r="D38" s="25">
        <v>0.66507079539293101</v>
      </c>
      <c r="E38" s="45">
        <f>(D38-D2)/D2</f>
        <v>2.147715429954661E-4</v>
      </c>
      <c r="F38" s="37">
        <v>30.096082474625199</v>
      </c>
      <c r="G38" s="43">
        <f>-(F2-F38)/F2</f>
        <v>-1.6525525510902692E-3</v>
      </c>
      <c r="H38" s="51">
        <v>1.3510152345146201E-2</v>
      </c>
      <c r="I38" s="48">
        <f>((H2-H38)/H2)*-1</f>
        <v>-1.7343511317392913E-2</v>
      </c>
      <c r="J38" s="50">
        <v>11.9761692599255</v>
      </c>
      <c r="K38" s="43">
        <f>((J2-J38)/J2)*-1</f>
        <v>3.130635529941141E-3</v>
      </c>
      <c r="L38" s="49">
        <v>110</v>
      </c>
      <c r="M38" s="48">
        <f t="shared" si="0"/>
        <v>0.14583333333333334</v>
      </c>
      <c r="N38" s="25">
        <v>14.074791885915101</v>
      </c>
      <c r="O38" s="43">
        <f>(N38-N2)/N2</f>
        <v>-1.023034356690261E-4</v>
      </c>
      <c r="Q38" s="4"/>
      <c r="S38" s="9"/>
      <c r="U38" s="9"/>
    </row>
    <row r="39" spans="1:21" x14ac:dyDescent="0.25">
      <c r="B39" s="46">
        <v>0.2</v>
      </c>
      <c r="C39" s="47">
        <f>A36*1.2</f>
        <v>11.4</v>
      </c>
      <c r="D39" s="25">
        <v>0.66532839641313202</v>
      </c>
      <c r="E39" s="45">
        <f>(D39-D2)/D2</f>
        <v>6.0218345065164778E-4</v>
      </c>
      <c r="F39" s="37">
        <v>30.045130806110802</v>
      </c>
      <c r="G39" s="43">
        <f>-(F2-F39)/F2</f>
        <v>-3.3427216369671131E-3</v>
      </c>
      <c r="H39" s="25">
        <v>1.3267401679177599E-2</v>
      </c>
      <c r="I39" s="48">
        <f>((H2-H39)/H2)*-1</f>
        <v>-3.499990119013708E-2</v>
      </c>
      <c r="J39" s="50">
        <v>12.0148237672968</v>
      </c>
      <c r="K39" s="43">
        <f>((J2-J39)/J2)*-1</f>
        <v>6.368358686979254E-3</v>
      </c>
      <c r="L39" s="49">
        <v>124</v>
      </c>
      <c r="M39" s="48">
        <f t="shared" si="0"/>
        <v>0.29166666666666669</v>
      </c>
      <c r="N39" s="25">
        <v>14.0734194634068</v>
      </c>
      <c r="O39" s="43">
        <f>(N39-N2)/N2</f>
        <v>-1.9980271778173385E-4</v>
      </c>
      <c r="Q39" s="4"/>
      <c r="U39" s="9"/>
    </row>
    <row r="40" spans="1:21" x14ac:dyDescent="0.25">
      <c r="F40" s="37"/>
      <c r="M40" s="19"/>
      <c r="O40" s="25"/>
      <c r="U40" s="9"/>
    </row>
    <row r="41" spans="1:21" x14ac:dyDescent="0.25">
      <c r="F41" s="37"/>
      <c r="M41" s="19"/>
      <c r="O41" s="25"/>
      <c r="U41" s="9"/>
    </row>
    <row r="42" spans="1:21" x14ac:dyDescent="0.25">
      <c r="A42" t="s">
        <v>7</v>
      </c>
      <c r="B42" s="46">
        <v>-0.2</v>
      </c>
      <c r="C42" s="47">
        <f>A44*0.8</f>
        <v>0.16800000000000001</v>
      </c>
      <c r="D42" s="25">
        <v>0.66487953137223499</v>
      </c>
      <c r="E42" s="48">
        <f>(D42-D2)/D2</f>
        <v>-7.2874674655459408E-5</v>
      </c>
      <c r="F42" s="37">
        <v>30.354294228907499</v>
      </c>
      <c r="G42" s="48">
        <f>-(F2-F42)/F2</f>
        <v>6.9128494744519113E-3</v>
      </c>
      <c r="H42" s="51">
        <v>1.4788613255187801E-2</v>
      </c>
      <c r="I42" s="48">
        <f>((H2-H42)/H2)*-1</f>
        <v>7.5644922616203397E-2</v>
      </c>
      <c r="J42" s="25">
        <v>11.8639123160672</v>
      </c>
      <c r="K42" s="43">
        <f>((J2-J42)/J2)*-1</f>
        <v>-6.2720688733804118E-3</v>
      </c>
      <c r="L42" s="49">
        <v>72</v>
      </c>
      <c r="M42" s="48">
        <f t="shared" si="0"/>
        <v>-0.25</v>
      </c>
      <c r="N42" s="25">
        <v>14.0764371734492</v>
      </c>
      <c r="O42" s="45">
        <f>(N42-N2)/N2</f>
        <v>1.4580652484237212E-5</v>
      </c>
      <c r="Q42" s="4"/>
      <c r="U42" s="9"/>
    </row>
    <row r="43" spans="1:21" x14ac:dyDescent="0.25">
      <c r="A43" t="s">
        <v>26</v>
      </c>
      <c r="B43" s="46">
        <v>-0.1</v>
      </c>
      <c r="C43" s="52">
        <f>A44*0.9</f>
        <v>0.189</v>
      </c>
      <c r="D43" s="25">
        <v>0.66489690836438498</v>
      </c>
      <c r="E43" s="43">
        <f>(D43-D2)/D2</f>
        <v>-4.6741029404753987E-5</v>
      </c>
      <c r="F43" s="37">
        <v>30.244361100978001</v>
      </c>
      <c r="G43" s="48">
        <f>-(F2-F43)/F2</f>
        <v>3.2661470256855956E-3</v>
      </c>
      <c r="H43" s="51">
        <v>1.42397993641541E-2</v>
      </c>
      <c r="I43" s="48">
        <f>((H2-H43)/H2)*-1</f>
        <v>3.5727124702017193E-2</v>
      </c>
      <c r="J43" s="25">
        <v>11.899480759492301</v>
      </c>
      <c r="K43" s="43">
        <f>((J2-J43)/J2)*-1</f>
        <v>-3.2928361585236447E-3</v>
      </c>
      <c r="L43" s="49">
        <v>84</v>
      </c>
      <c r="M43" s="48">
        <f t="shared" si="0"/>
        <v>-0.125</v>
      </c>
      <c r="N43" s="25">
        <v>14.0763472988667</v>
      </c>
      <c r="O43" s="45">
        <f>(N43-N2)/N2</f>
        <v>8.1958058201013592E-6</v>
      </c>
      <c r="Q43" s="4"/>
      <c r="U43" s="9"/>
    </row>
    <row r="44" spans="1:21" x14ac:dyDescent="0.25">
      <c r="A44">
        <v>0.21</v>
      </c>
      <c r="B44" s="46">
        <v>-0.05</v>
      </c>
      <c r="C44" s="53">
        <f>A44*0.95</f>
        <v>0.19949999999999998</v>
      </c>
      <c r="D44" s="25">
        <v>0.66490592318011998</v>
      </c>
      <c r="E44" s="43">
        <f>(D44-D2)/D2</f>
        <v>-3.3183447379870479E-5</v>
      </c>
      <c r="F44" s="37">
        <v>30.1925909153844</v>
      </c>
      <c r="G44" s="48">
        <f>-(F2-F44)/F2</f>
        <v>1.5488260858289246E-3</v>
      </c>
      <c r="H44" s="51">
        <v>1.39813472692632E-2</v>
      </c>
      <c r="I44" s="48">
        <f>((H2-H44)/H2)*-1</f>
        <v>1.6928696559243544E-2</v>
      </c>
      <c r="J44" s="25">
        <v>11.919137004543</v>
      </c>
      <c r="K44" s="43">
        <f>((J2-J44)/J2)*-1</f>
        <v>-1.6464180792618967E-3</v>
      </c>
      <c r="L44" s="49">
        <v>90</v>
      </c>
      <c r="M44" s="48">
        <f t="shared" si="0"/>
        <v>-6.25E-2</v>
      </c>
      <c r="N44" s="25">
        <v>14.07630483873</v>
      </c>
      <c r="O44" s="45">
        <f>(N44-N2)/N2</f>
        <v>5.1793638558360077E-6</v>
      </c>
      <c r="Q44" s="4"/>
      <c r="U44" s="9"/>
    </row>
    <row r="45" spans="1:21" x14ac:dyDescent="0.25">
      <c r="B45" s="46">
        <v>0.05</v>
      </c>
      <c r="C45" s="53">
        <f>A44*1.05</f>
        <v>0.2205</v>
      </c>
      <c r="D45" s="51">
        <v>0.66496549164871599</v>
      </c>
      <c r="E45" s="48">
        <f>(D45-D2)/D2</f>
        <v>5.6402898345501754E-5</v>
      </c>
      <c r="F45" s="37">
        <v>30.1034299425821</v>
      </c>
      <c r="G45" s="48">
        <f>-(F2-F45)/F2</f>
        <v>-1.4088222952947059E-3</v>
      </c>
      <c r="H45" s="25">
        <v>1.3537696196278501E-2</v>
      </c>
      <c r="I45" s="48">
        <f>((H2-H45)/H2)*-1</f>
        <v>-1.5340118361710502E-2</v>
      </c>
      <c r="J45" s="25">
        <v>11.958449494644499</v>
      </c>
      <c r="K45" s="43">
        <f>((J2-J45)/J2)*-1</f>
        <v>1.6464180792700803E-3</v>
      </c>
      <c r="L45" s="49">
        <v>102</v>
      </c>
      <c r="M45" s="48">
        <f t="shared" si="0"/>
        <v>6.25E-2</v>
      </c>
      <c r="N45" s="25">
        <v>14.076085321287</v>
      </c>
      <c r="O45" s="45">
        <f>(N45-N2)/N2</f>
        <v>-1.0415537112541143E-5</v>
      </c>
      <c r="Q45" s="4"/>
      <c r="U45" s="9"/>
    </row>
    <row r="46" spans="1:21" x14ac:dyDescent="0.25">
      <c r="B46" s="46">
        <v>0.1</v>
      </c>
      <c r="C46" s="52">
        <f>A44*1.1</f>
        <v>0.23100000000000001</v>
      </c>
      <c r="D46" s="54">
        <v>0.66502078204448101</v>
      </c>
      <c r="E46" s="48">
        <f>(D46-D2)/D2</f>
        <v>1.395553551241152E-4</v>
      </c>
      <c r="F46" s="37">
        <v>30.0646209952852</v>
      </c>
      <c r="G46" s="48">
        <f>-(F2-F46)/F2</f>
        <v>-2.6961929524128257E-3</v>
      </c>
      <c r="H46" s="25">
        <v>1.33456790167173E-2</v>
      </c>
      <c r="I46" s="48">
        <f>((H2-H46)/H2)*-1</f>
        <v>-2.9306424781795858E-2</v>
      </c>
      <c r="J46" s="25">
        <v>11.9781057396952</v>
      </c>
      <c r="K46" s="43">
        <f>((J2-J46)/J2)*-1</f>
        <v>3.292836158531977E-3</v>
      </c>
      <c r="L46" s="49">
        <v>109</v>
      </c>
      <c r="M46" s="48">
        <f t="shared" si="0"/>
        <v>0.13541666666666666</v>
      </c>
      <c r="N46" s="25">
        <v>14.075880863441601</v>
      </c>
      <c r="O46" s="45">
        <f>(N46-N2)/N2</f>
        <v>-2.4940578073435899E-5</v>
      </c>
      <c r="Q46" s="4"/>
      <c r="U46" s="9"/>
    </row>
    <row r="47" spans="1:21" x14ac:dyDescent="0.25">
      <c r="B47" s="46">
        <v>0.2</v>
      </c>
      <c r="C47" s="47">
        <f>A44*1.2</f>
        <v>0.252</v>
      </c>
      <c r="D47" s="25">
        <v>0.66518679154169202</v>
      </c>
      <c r="E47" s="48">
        <f>(D47-D2)/D2</f>
        <v>3.8922073282091172E-4</v>
      </c>
      <c r="F47" s="37">
        <v>30.0018711764125</v>
      </c>
      <c r="G47" s="48">
        <f>-(F2-F47)/F2</f>
        <v>-4.7777303602219538E-3</v>
      </c>
      <c r="H47" s="25">
        <v>1.30380717955714E-2</v>
      </c>
      <c r="I47" s="48">
        <f>((H2-H47)/H2)*-1</f>
        <v>-5.168013487050864E-2</v>
      </c>
      <c r="J47" s="25">
        <v>12.013674183120299</v>
      </c>
      <c r="K47" s="43">
        <f>((J2-J47)/J2)*-1</f>
        <v>6.2720688733885945E-3</v>
      </c>
      <c r="L47" s="49">
        <v>120</v>
      </c>
      <c r="M47" s="48">
        <f t="shared" si="0"/>
        <v>0.25</v>
      </c>
      <c r="N47" s="25">
        <v>14.0752652620556</v>
      </c>
      <c r="O47" s="45">
        <f>(N47-N2)/N2</f>
        <v>-6.8673971281157429E-5</v>
      </c>
      <c r="Q47" s="4"/>
      <c r="U47" s="9"/>
    </row>
    <row r="48" spans="1:21" x14ac:dyDescent="0.25">
      <c r="F48" s="37"/>
      <c r="M48" s="19"/>
      <c r="U48" s="9"/>
    </row>
    <row r="49" spans="1:21" x14ac:dyDescent="0.25">
      <c r="F49" s="37"/>
      <c r="M49" s="19"/>
      <c r="U49" s="9"/>
    </row>
    <row r="50" spans="1:21" x14ac:dyDescent="0.25">
      <c r="B50" s="46">
        <v>-0.2</v>
      </c>
      <c r="C50" s="47">
        <f>0.5*0.8</f>
        <v>0.4</v>
      </c>
      <c r="D50" s="25">
        <v>0.66492753649570502</v>
      </c>
      <c r="E50" s="44">
        <f>(D50-D2)/D2</f>
        <v>-6.7870102816921525E-7</v>
      </c>
      <c r="F50" s="37">
        <v>30.146417853631402</v>
      </c>
      <c r="G50" s="44">
        <f>-(F2-F50)/F2</f>
        <v>1.7172975133452451E-5</v>
      </c>
      <c r="H50" s="51">
        <v>1.37511019932947E-2</v>
      </c>
      <c r="I50" s="43">
        <f>((H2-H50)/H2)*-1</f>
        <v>1.8188211638124767E-4</v>
      </c>
      <c r="J50" s="50">
        <v>11.9385882222424</v>
      </c>
      <c r="K50" s="43">
        <f>((J2-J50)/J2)*-1</f>
        <v>-1.7173205617576971E-5</v>
      </c>
      <c r="L50" s="49">
        <v>96</v>
      </c>
      <c r="M50" s="48">
        <f t="shared" si="0"/>
        <v>0</v>
      </c>
      <c r="N50" s="25">
        <v>14.076245623621499</v>
      </c>
      <c r="O50" s="44">
        <f>(N50-N2)/N2</f>
        <v>9.726195521875007E-7</v>
      </c>
      <c r="Q50" s="20"/>
      <c r="S50" s="9"/>
      <c r="U50" s="9"/>
    </row>
    <row r="51" spans="1:21" x14ac:dyDescent="0.25">
      <c r="A51" t="s">
        <v>8</v>
      </c>
      <c r="B51" s="46">
        <v>-0.1</v>
      </c>
      <c r="C51" s="47">
        <f>0.5*0.9</f>
        <v>0.45</v>
      </c>
      <c r="D51" s="25">
        <v>0.66492664365560805</v>
      </c>
      <c r="E51" s="44">
        <f>(D51-D2)/D2</f>
        <v>-2.0214631217659016E-6</v>
      </c>
      <c r="F51" s="37">
        <v>30.147205902561101</v>
      </c>
      <c r="G51" s="44">
        <f>-(F2-F51)/F2</f>
        <v>4.3314139455871566E-5</v>
      </c>
      <c r="H51" s="51">
        <v>1.37549014506288E-2</v>
      </c>
      <c r="I51" s="43">
        <f>((H2-H51)/H2)*-1</f>
        <v>4.5823439631444661E-4</v>
      </c>
      <c r="J51" s="50">
        <v>11.938280681215399</v>
      </c>
      <c r="K51" s="43">
        <f>((J2-J51)/J2)*-1</f>
        <v>-4.2933014048034116E-5</v>
      </c>
      <c r="L51" s="49">
        <v>96</v>
      </c>
      <c r="M51" s="48">
        <f t="shared" si="0"/>
        <v>0</v>
      </c>
      <c r="N51" s="25">
        <v>14.0762670735658</v>
      </c>
      <c r="O51" s="44">
        <f>(N51-N2)/N2</f>
        <v>2.4964609042732602E-6</v>
      </c>
      <c r="Q51" s="20"/>
      <c r="S51" s="9"/>
      <c r="U51" s="9"/>
    </row>
    <row r="52" spans="1:21" x14ac:dyDescent="0.25">
      <c r="A52">
        <v>0.5</v>
      </c>
      <c r="B52" s="46">
        <v>-0.05</v>
      </c>
      <c r="C52" s="47">
        <f>0.5*0.95</f>
        <v>0.47499999999999998</v>
      </c>
      <c r="D52" s="25">
        <v>0.66492520062057003</v>
      </c>
      <c r="E52" s="44">
        <f>(D52-D2)/D2</f>
        <v>-4.191675632791696E-6</v>
      </c>
      <c r="F52" s="37">
        <v>30.1485360301273</v>
      </c>
      <c r="G52" s="44">
        <f>-(F2-F52)/F2</f>
        <v>8.7437139903374459E-5</v>
      </c>
      <c r="H52" s="51">
        <v>1.3761342798671901E-2</v>
      </c>
      <c r="I52" s="43">
        <f>((H2-H52)/H2)*-1</f>
        <v>9.2674372831246378E-4</v>
      </c>
      <c r="J52" s="50">
        <v>11.9377681128371</v>
      </c>
      <c r="K52" s="43">
        <f>((J2-J52)/J2)*-1</f>
        <v>-8.5866028095919452E-5</v>
      </c>
      <c r="L52" s="49">
        <v>96</v>
      </c>
      <c r="M52" s="48">
        <f t="shared" si="0"/>
        <v>0</v>
      </c>
      <c r="N52" s="25">
        <v>14.076300024216399</v>
      </c>
      <c r="O52" s="44">
        <f>(N52-N2)/N2</f>
        <v>4.8373324355510198E-6</v>
      </c>
      <c r="Q52" s="20"/>
      <c r="S52" s="9"/>
      <c r="U52" s="9"/>
    </row>
    <row r="53" spans="1:21" x14ac:dyDescent="0.25">
      <c r="B53" s="46">
        <v>0.05</v>
      </c>
      <c r="C53" s="47">
        <f>0.5*1.05</f>
        <v>0.52500000000000002</v>
      </c>
      <c r="D53" s="25">
        <v>0.664928661159643</v>
      </c>
      <c r="E53" s="44">
        <f>(D53-D2)/D2</f>
        <v>1.0127060995845591E-6</v>
      </c>
      <c r="F53" s="37">
        <v>30.145132511311001</v>
      </c>
      <c r="G53" s="44">
        <f>-(F2-F53)/F2</f>
        <v>-2.5464408843415166E-5</v>
      </c>
      <c r="H53" s="51">
        <v>1.37448946719246E-2</v>
      </c>
      <c r="I53" s="43">
        <f>((H2-H53)/H2)*-1</f>
        <v>-2.6960536250410092E-4</v>
      </c>
      <c r="J53" s="50">
        <v>11.939100790620699</v>
      </c>
      <c r="K53" s="43">
        <f>((J2-J53)/J2)*-1</f>
        <v>2.5759808430308355E-5</v>
      </c>
      <c r="L53" s="49">
        <v>96</v>
      </c>
      <c r="M53" s="48">
        <f t="shared" si="0"/>
        <v>0</v>
      </c>
      <c r="N53" s="25">
        <v>14.076211445272801</v>
      </c>
      <c r="O53" s="44">
        <f>(N53-N2)/N2</f>
        <v>-1.4554697874843632E-6</v>
      </c>
      <c r="Q53" s="20"/>
      <c r="S53" s="9"/>
      <c r="U53" s="9"/>
    </row>
    <row r="54" spans="1:21" x14ac:dyDescent="0.25">
      <c r="B54" s="46">
        <v>0.1</v>
      </c>
      <c r="C54" s="47">
        <f>0.5*1.1</f>
        <v>0.55000000000000004</v>
      </c>
      <c r="D54" s="25">
        <v>0.664929105041003</v>
      </c>
      <c r="E54" s="44">
        <f>(D54-D2)/D2</f>
        <v>1.6802691562722418E-6</v>
      </c>
      <c r="F54" s="37">
        <v>30.144626716162499</v>
      </c>
      <c r="G54" s="44">
        <f>-(F2-F54)/F2</f>
        <v>-4.2242648864018803E-5</v>
      </c>
      <c r="H54" s="51">
        <v>1.37424526818853E-2</v>
      </c>
      <c r="I54" s="43">
        <f>((H2-H54)/H2)*-1</f>
        <v>-4.4722270508558345E-4</v>
      </c>
      <c r="J54" s="50">
        <v>11.9393058179721</v>
      </c>
      <c r="K54" s="43">
        <f>((J2-J54)/J2)*-1</f>
        <v>4.2933014056217491E-5</v>
      </c>
      <c r="L54" s="49">
        <v>96</v>
      </c>
      <c r="M54" s="48">
        <f t="shared" si="0"/>
        <v>0</v>
      </c>
      <c r="N54" s="25">
        <v>14.076197878676799</v>
      </c>
      <c r="O54" s="44">
        <f>(N54-N2)/N2</f>
        <v>-2.4192643644729177E-6</v>
      </c>
      <c r="Q54" s="20"/>
      <c r="S54" s="9"/>
      <c r="U54" s="9"/>
    </row>
    <row r="55" spans="1:21" x14ac:dyDescent="0.25">
      <c r="B55" s="46">
        <v>0.2</v>
      </c>
      <c r="C55" s="47">
        <f>0.5*1.2</f>
        <v>0.6</v>
      </c>
      <c r="D55" s="25">
        <v>0.66493021400899899</v>
      </c>
      <c r="E55" s="44">
        <f>(D55-D2)/D2</f>
        <v>3.3480708075248511E-6</v>
      </c>
      <c r="F55" s="37">
        <v>30.1433822481264</v>
      </c>
      <c r="G55" s="44">
        <f>-(F2-F55)/F2</f>
        <v>-8.3524150810934062E-5</v>
      </c>
      <c r="H55" s="51">
        <v>1.3736446811298601E-2</v>
      </c>
      <c r="I55" s="43">
        <f>((H2-H55)/H2)*-1</f>
        <v>-8.8405772747738752E-4</v>
      </c>
      <c r="J55" s="50">
        <v>11.939818386350399</v>
      </c>
      <c r="K55" s="43">
        <f>((J2-J55)/J2)*-1</f>
        <v>8.586602810410282E-5</v>
      </c>
      <c r="L55" s="49">
        <v>96</v>
      </c>
      <c r="M55" s="48">
        <f t="shared" si="0"/>
        <v>0</v>
      </c>
      <c r="N55" s="50">
        <v>14.076164153053901</v>
      </c>
      <c r="O55" s="44">
        <f>(N55-N2)/N2</f>
        <v>-4.8151912758670279E-6</v>
      </c>
      <c r="Q55" s="20"/>
      <c r="S55" s="9"/>
      <c r="U55" s="9"/>
    </row>
    <row r="56" spans="1:21" x14ac:dyDescent="0.25">
      <c r="B56" s="25"/>
      <c r="C56" s="25"/>
      <c r="D56" s="25"/>
      <c r="E56" s="25"/>
      <c r="F56" s="37"/>
      <c r="G56" s="25"/>
      <c r="H56" s="25"/>
      <c r="I56" s="25"/>
      <c r="J56" s="25"/>
      <c r="K56" s="25"/>
      <c r="L56" s="25"/>
      <c r="M56" s="48"/>
      <c r="N56" s="25"/>
      <c r="O56" s="25"/>
      <c r="U56" s="9"/>
    </row>
    <row r="57" spans="1:21" x14ac:dyDescent="0.25">
      <c r="B57" s="25"/>
      <c r="C57" s="25"/>
      <c r="D57" s="25"/>
      <c r="E57" s="25"/>
      <c r="F57" s="37"/>
      <c r="G57" s="25"/>
      <c r="H57" s="25"/>
      <c r="I57" s="25"/>
      <c r="J57" s="25"/>
      <c r="K57" s="25"/>
      <c r="L57" s="25"/>
      <c r="M57" s="48"/>
      <c r="N57" s="25"/>
      <c r="O57" s="25"/>
      <c r="U57" s="9"/>
    </row>
    <row r="58" spans="1:21" x14ac:dyDescent="0.25">
      <c r="A58" t="s">
        <v>9</v>
      </c>
      <c r="B58" s="46">
        <f>C58/A59-1</f>
        <v>-0.7</v>
      </c>
      <c r="C58" s="47">
        <v>6</v>
      </c>
      <c r="D58" s="25">
        <v>0.66498550114738098</v>
      </c>
      <c r="E58" s="45">
        <f>(D58-D2)/D2</f>
        <v>8.649562873530059E-5</v>
      </c>
      <c r="F58" s="37">
        <v>30.142094850470901</v>
      </c>
      <c r="G58" s="45">
        <f>-(F2-F58)/F2</f>
        <v>-1.2622971437732235E-4</v>
      </c>
      <c r="H58" s="51">
        <v>1.3739660468231401E-2</v>
      </c>
      <c r="I58" s="43">
        <f>((H2-H58)/H2)*-1</f>
        <v>-6.5031344712141424E-4</v>
      </c>
      <c r="J58" s="50">
        <v>11.938752855769399</v>
      </c>
      <c r="K58" s="43">
        <f>((J2-J58)/J2)*-1</f>
        <v>-3.383409315912814E-6</v>
      </c>
      <c r="L58" s="49">
        <v>96</v>
      </c>
      <c r="M58" s="48">
        <f t="shared" si="0"/>
        <v>0</v>
      </c>
      <c r="N58" s="25">
        <v>14.0750793414773</v>
      </c>
      <c r="O58" s="45">
        <f>(N58-N2)/N2</f>
        <v>-8.1882092544536636E-5</v>
      </c>
      <c r="Q58" s="19"/>
      <c r="U58" s="9"/>
    </row>
    <row r="59" spans="1:21" x14ac:dyDescent="0.25">
      <c r="A59">
        <v>20</v>
      </c>
      <c r="B59" s="55">
        <f>C59/A59-1</f>
        <v>-0.4</v>
      </c>
      <c r="C59" s="47">
        <v>12</v>
      </c>
      <c r="D59" s="25">
        <v>0.66495933663584095</v>
      </c>
      <c r="E59" s="45">
        <f>(D59-D2)/D2</f>
        <v>4.7146237491799473E-5</v>
      </c>
      <c r="F59" s="37">
        <v>30.143837951798599</v>
      </c>
      <c r="G59" s="45">
        <f>-(F2-F59)/F2</f>
        <v>-6.8407545574490733E-5</v>
      </c>
      <c r="H59" s="51">
        <v>1.37437935936043E-2</v>
      </c>
      <c r="I59" s="43">
        <f>((H2-H59)/H2)*-1</f>
        <v>-3.4969193209626742E-4</v>
      </c>
      <c r="J59" s="50">
        <v>11.9387701674084</v>
      </c>
      <c r="K59" s="43">
        <f>((J2-J59)/J2)*-1</f>
        <v>-1.9333767507598704E-6</v>
      </c>
      <c r="L59" s="49">
        <v>96</v>
      </c>
      <c r="M59" s="48">
        <f t="shared" si="0"/>
        <v>0</v>
      </c>
      <c r="N59" s="25">
        <v>14.0754616563732</v>
      </c>
      <c r="O59" s="45">
        <f>(N59-N2)/N2</f>
        <v>-5.4721777360418366E-5</v>
      </c>
      <c r="Q59" s="19"/>
      <c r="U59" s="9"/>
    </row>
    <row r="60" spans="1:21" x14ac:dyDescent="0.25">
      <c r="B60" s="56">
        <f>C60/A59-1</f>
        <v>-9.9999999999999978E-2</v>
      </c>
      <c r="C60" s="47">
        <v>18</v>
      </c>
      <c r="D60" s="25">
        <v>0.664935469457694</v>
      </c>
      <c r="E60" s="45">
        <f>(D60-D2)/D2</f>
        <v>1.1251857069447686E-5</v>
      </c>
      <c r="F60" s="37">
        <v>30.145411129411599</v>
      </c>
      <c r="G60" s="45">
        <f>-(F2-F60)/F2</f>
        <v>-1.6222087362550104E-5</v>
      </c>
      <c r="H60" s="51">
        <v>1.3747471326549E-2</v>
      </c>
      <c r="I60" s="43">
        <f>((H2-H60)/H2)*-1</f>
        <v>-8.2193235603041543E-5</v>
      </c>
      <c r="J60" s="50">
        <v>11.9387874790474</v>
      </c>
      <c r="K60" s="43">
        <f>((J2-J60)/J2)*-1</f>
        <v>-4.8334418560692661E-7</v>
      </c>
      <c r="L60" s="49">
        <v>96</v>
      </c>
      <c r="M60" s="48">
        <f t="shared" si="0"/>
        <v>0</v>
      </c>
      <c r="N60" s="25">
        <v>14.076040118760201</v>
      </c>
      <c r="O60" s="45">
        <f>(N60-N2)/N2</f>
        <v>-1.3626803239353125E-5</v>
      </c>
      <c r="Q60" s="19"/>
      <c r="U60" s="9"/>
    </row>
    <row r="61" spans="1:21" x14ac:dyDescent="0.25">
      <c r="B61" s="55">
        <f>C61/A59-1</f>
        <v>0.10000000000000009</v>
      </c>
      <c r="C61" s="47">
        <v>22</v>
      </c>
      <c r="D61" s="25">
        <v>0.66492070958574701</v>
      </c>
      <c r="E61" s="45">
        <f>(D61-D2)/D2</f>
        <v>-1.0945842859234668E-5</v>
      </c>
      <c r="F61" s="37">
        <v>30.146373910376099</v>
      </c>
      <c r="G61" s="45">
        <f>-(F2-F61)/F2</f>
        <v>1.5715289177104942E-5</v>
      </c>
      <c r="H61" s="51">
        <v>1.3749693763710999E-2</v>
      </c>
      <c r="I61" s="43">
        <f>((H2-H61)/H2)*-1</f>
        <v>7.9455000637035676E-5</v>
      </c>
      <c r="J61" s="50">
        <v>11.938799020140101</v>
      </c>
      <c r="K61" s="43">
        <f>((J2-J61)/J2)*-1</f>
        <v>4.8334419393909061E-7</v>
      </c>
      <c r="L61" s="49">
        <v>96</v>
      </c>
      <c r="M61" s="48">
        <f t="shared" si="0"/>
        <v>0</v>
      </c>
      <c r="N61" s="25">
        <v>14.0764204260302</v>
      </c>
      <c r="O61" s="45">
        <f>(N61-N2)/N2</f>
        <v>1.3390886708851507E-5</v>
      </c>
      <c r="Q61" s="19"/>
      <c r="U61" s="9"/>
    </row>
    <row r="62" spans="1:21" x14ac:dyDescent="0.25">
      <c r="B62" s="55">
        <f>C62/A59-1</f>
        <v>0.39999999999999991</v>
      </c>
      <c r="C62" s="47">
        <v>28</v>
      </c>
      <c r="D62" s="25">
        <v>0.66489981560822997</v>
      </c>
      <c r="E62" s="45">
        <f>(D62-D2)/D2</f>
        <v>-4.2368760680302417E-5</v>
      </c>
      <c r="F62" s="37">
        <v>30.147690315409399</v>
      </c>
      <c r="G62" s="45">
        <f>-(F2-F62)/F2</f>
        <v>5.9383085672291334E-5</v>
      </c>
      <c r="H62" s="51">
        <v>1.37526742229636E-2</v>
      </c>
      <c r="I62" s="43">
        <f>((H2-H62)/H2)*-1</f>
        <v>2.9623772439918363E-4</v>
      </c>
      <c r="J62" s="50">
        <v>11.938816331779099</v>
      </c>
      <c r="K62" s="43">
        <f>((J2-J62)/J2)*-1</f>
        <v>1.9333767589432455E-6</v>
      </c>
      <c r="L62" s="49">
        <v>96</v>
      </c>
      <c r="M62" s="48">
        <f t="shared" si="0"/>
        <v>0</v>
      </c>
      <c r="N62" s="25">
        <v>14.0769601925952</v>
      </c>
      <c r="O62" s="45">
        <f>(N62-N2)/N2</f>
        <v>5.1736842329396521E-5</v>
      </c>
      <c r="P62" s="9"/>
      <c r="Q62" s="19"/>
      <c r="U62" s="9"/>
    </row>
    <row r="63" spans="1:21" x14ac:dyDescent="0.25">
      <c r="B63" s="55">
        <f>C63/A59-1</f>
        <v>0.7</v>
      </c>
      <c r="C63" s="47">
        <v>34</v>
      </c>
      <c r="D63" s="25">
        <v>0.66487956373666401</v>
      </c>
      <c r="E63" s="45">
        <f>(D63-D2)/D2</f>
        <v>-7.2826001070318906E-5</v>
      </c>
      <c r="F63" s="37">
        <v>30.148902778242299</v>
      </c>
      <c r="G63" s="45">
        <f>-(F2-F63)/F2</f>
        <v>9.9602910806434084E-5</v>
      </c>
      <c r="H63" s="51">
        <v>1.37553473803098E-2</v>
      </c>
      <c r="I63" s="43">
        <f>((H2-H63)/H2)*-1</f>
        <v>4.9066894504022629E-4</v>
      </c>
      <c r="J63" s="50">
        <v>11.938833643418</v>
      </c>
      <c r="K63" s="43">
        <f>((J2-J63)/J2)*-1</f>
        <v>3.3834093157640255E-6</v>
      </c>
      <c r="L63" s="49">
        <v>96</v>
      </c>
      <c r="M63" s="48">
        <f t="shared" si="0"/>
        <v>0</v>
      </c>
      <c r="N63" s="25">
        <v>14.0774699206574</v>
      </c>
      <c r="O63" s="45">
        <f>(N63-N2)/N2</f>
        <v>8.7948810463573795E-5</v>
      </c>
      <c r="Q63" s="19"/>
      <c r="U63" s="9"/>
    </row>
    <row r="64" spans="1:21" x14ac:dyDescent="0.25">
      <c r="B64" s="25"/>
      <c r="C64" s="25"/>
      <c r="D64" s="25"/>
      <c r="E64" s="25"/>
      <c r="F64" s="37"/>
      <c r="G64" s="25"/>
      <c r="H64" s="25"/>
      <c r="I64" s="25"/>
      <c r="J64" s="25"/>
      <c r="K64" s="25"/>
      <c r="L64" s="49"/>
      <c r="M64" s="48"/>
      <c r="N64" s="25"/>
      <c r="O64" s="25"/>
      <c r="U64" s="9"/>
    </row>
    <row r="65" spans="1:21" x14ac:dyDescent="0.25">
      <c r="B65" s="25"/>
      <c r="C65" s="25"/>
      <c r="D65" s="25"/>
      <c r="E65" s="25"/>
      <c r="F65" s="37"/>
      <c r="G65" s="25"/>
      <c r="H65" s="25"/>
      <c r="I65" s="25"/>
      <c r="J65" s="25"/>
      <c r="K65" s="25"/>
      <c r="L65" s="49"/>
      <c r="M65" s="48"/>
      <c r="N65" s="25"/>
      <c r="O65" s="25"/>
      <c r="U65" s="9"/>
    </row>
    <row r="66" spans="1:21" x14ac:dyDescent="0.25">
      <c r="A66" t="s">
        <v>10</v>
      </c>
      <c r="B66" s="46">
        <v>-0.2</v>
      </c>
      <c r="C66" s="47">
        <v>0.8</v>
      </c>
      <c r="D66" s="25">
        <v>0.66492659745961502</v>
      </c>
      <c r="E66" s="45">
        <f>(D66-D2)/D2</f>
        <v>-2.0909383038603296E-6</v>
      </c>
      <c r="F66" s="37">
        <v>30.1460005262316</v>
      </c>
      <c r="G66" s="44">
        <f>-(F2-F66)/F2</f>
        <v>3.329387859456134E-6</v>
      </c>
      <c r="H66" s="51">
        <v>1.37488697235136E-2</v>
      </c>
      <c r="I66" s="45">
        <f>((H2-H66)/H2)*-1</f>
        <v>1.9518707823836465E-5</v>
      </c>
      <c r="J66" s="25">
        <v>11.938772475626999</v>
      </c>
      <c r="K66" s="44">
        <f>((J2-J66)/J2)*-1</f>
        <v>-1.7400390698811263E-6</v>
      </c>
      <c r="L66" s="49">
        <v>96</v>
      </c>
      <c r="M66" s="48">
        <f t="shared" si="0"/>
        <v>0</v>
      </c>
      <c r="N66" s="25">
        <v>14.076359138773199</v>
      </c>
      <c r="O66" s="44">
        <f>(N66-N2)/N2</f>
        <v>9.0369333715156574E-6</v>
      </c>
      <c r="Q66" s="20"/>
      <c r="U66" s="9"/>
    </row>
    <row r="67" spans="1:21" x14ac:dyDescent="0.25">
      <c r="A67" t="s">
        <v>14</v>
      </c>
      <c r="B67" s="46">
        <v>-0.1</v>
      </c>
      <c r="C67" s="47">
        <v>0.9</v>
      </c>
      <c r="D67" s="25">
        <v>0.66492725251922802</v>
      </c>
      <c r="E67" s="45">
        <f>(D67-D2)/D2</f>
        <v>-1.1057795723391002E-6</v>
      </c>
      <c r="F67" s="37">
        <v>30.1459529770977</v>
      </c>
      <c r="G67" s="44">
        <f>-(F2-F67)/F2</f>
        <v>1.7520876743875467E-6</v>
      </c>
      <c r="H67" s="51">
        <v>1.37487423987082E-2</v>
      </c>
      <c r="I67" s="45">
        <f>((H2-H67)/H2)*-1</f>
        <v>1.0257779967467671E-5</v>
      </c>
      <c r="J67" s="25">
        <v>11.9387822855557</v>
      </c>
      <c r="K67" s="44">
        <f>((J2-J67)/J2)*-1</f>
        <v>-9.1835395519744636E-7</v>
      </c>
      <c r="L67" s="49">
        <v>96</v>
      </c>
      <c r="M67" s="48">
        <f t="shared" si="0"/>
        <v>0</v>
      </c>
      <c r="N67" s="25">
        <v>14.076284054979499</v>
      </c>
      <c r="O67" s="44">
        <f>(N67-N2)/N2</f>
        <v>3.7028500700868553E-6</v>
      </c>
      <c r="Q67" s="20"/>
      <c r="U67" s="9"/>
    </row>
    <row r="68" spans="1:21" x14ac:dyDescent="0.25">
      <c r="A68">
        <v>1</v>
      </c>
      <c r="B68" s="46">
        <v>-0.05</v>
      </c>
      <c r="C68" s="47">
        <v>0.95</v>
      </c>
      <c r="D68" s="25">
        <v>0.66492760789841598</v>
      </c>
      <c r="E68" s="45">
        <f>(D68-D2)/D2</f>
        <v>-5.7131690195107987E-7</v>
      </c>
      <c r="F68" s="37">
        <v>30.1459272849577</v>
      </c>
      <c r="G68" s="44">
        <f>-(F2-F68)/F2</f>
        <v>8.9982783593166542E-7</v>
      </c>
      <c r="H68" s="51">
        <v>1.3748673881994199E-2</v>
      </c>
      <c r="I68" s="45">
        <f>((H2-H68)/H2)*-1</f>
        <v>5.2742393029656158E-6</v>
      </c>
      <c r="J68" s="50">
        <v>11.9387876233111</v>
      </c>
      <c r="K68" s="44">
        <f>((J2-J68)/J2)*-1</f>
        <v>-4.7126057743674287E-7</v>
      </c>
      <c r="L68" s="49">
        <v>96</v>
      </c>
      <c r="M68" s="48">
        <f t="shared" si="0"/>
        <v>0</v>
      </c>
      <c r="N68" s="25">
        <v>14.076256064583401</v>
      </c>
      <c r="O68" s="44">
        <f>(N68-N2)/N2</f>
        <v>1.7143636461413517E-6</v>
      </c>
      <c r="Q68" s="20"/>
      <c r="U68" s="9"/>
    </row>
    <row r="69" spans="1:21" x14ac:dyDescent="0.25">
      <c r="B69" s="46">
        <v>0.05</v>
      </c>
      <c r="C69" s="47">
        <v>1.05</v>
      </c>
      <c r="D69" s="25">
        <v>0.66492838674468302</v>
      </c>
      <c r="E69" s="45">
        <f>(D69-D2)/D2</f>
        <v>6.000073336737642E-7</v>
      </c>
      <c r="F69" s="37">
        <v>30.145871541768201</v>
      </c>
      <c r="G69" s="44">
        <f>-(F2-F69)/F2</f>
        <v>-9.4928561582331018E-7</v>
      </c>
      <c r="H69" s="51">
        <v>1.37485251111039E-2</v>
      </c>
      <c r="I69" s="45">
        <f>((H2-H69)/H2)*-1</f>
        <v>-5.5465624870737625E-6</v>
      </c>
      <c r="J69" s="25">
        <v>11.938799164403701</v>
      </c>
      <c r="K69" s="44">
        <f>((J2-J69)/J2)*-1</f>
        <v>4.9542779377711035E-7</v>
      </c>
      <c r="L69" s="49">
        <v>96</v>
      </c>
      <c r="M69" s="48">
        <f t="shared" si="0"/>
        <v>0</v>
      </c>
      <c r="N69" s="25">
        <v>14.076210454056399</v>
      </c>
      <c r="O69" s="44">
        <f>(N69-N2)/N2</f>
        <v>-1.5258875247122231E-6</v>
      </c>
      <c r="Q69" s="20"/>
      <c r="U69" s="9"/>
    </row>
    <row r="70" spans="1:21" x14ac:dyDescent="0.25">
      <c r="B70" s="46">
        <v>0.1</v>
      </c>
      <c r="C70" s="47">
        <v>1.1000000000000001</v>
      </c>
      <c r="D70" s="25">
        <v>0.66492879977535901</v>
      </c>
      <c r="E70" s="45">
        <f>(D70-D2)/D2</f>
        <v>1.2211733600449844E-6</v>
      </c>
      <c r="F70" s="37">
        <v>30.145841650320101</v>
      </c>
      <c r="G70" s="44">
        <f>-(F2-F70)/F2</f>
        <v>-1.9408449304641205E-6</v>
      </c>
      <c r="H70" s="51">
        <v>1.3748445370518701E-2</v>
      </c>
      <c r="I70" s="45">
        <f>((H2-H70)/H2)*-1</f>
        <v>-1.1346467732806626E-5</v>
      </c>
      <c r="J70" s="25">
        <v>11.938805367741001</v>
      </c>
      <c r="K70" s="44">
        <f>((J2-J70)/J2)*-1</f>
        <v>1.015022795562424E-6</v>
      </c>
      <c r="L70" s="49">
        <v>96</v>
      </c>
      <c r="M70" s="48">
        <f t="shared" si="0"/>
        <v>0</v>
      </c>
      <c r="N70" s="25">
        <v>14.0761908957755</v>
      </c>
      <c r="O70" s="44">
        <f>(N70-N2)/N2</f>
        <v>-2.9153418184608517E-6</v>
      </c>
      <c r="Q70" s="20"/>
      <c r="U70" s="9"/>
    </row>
    <row r="71" spans="1:21" x14ac:dyDescent="0.25">
      <c r="B71" s="46">
        <v>0.2</v>
      </c>
      <c r="C71" s="47">
        <v>1.2</v>
      </c>
      <c r="D71" s="25">
        <v>0.66492969544028602</v>
      </c>
      <c r="E71" s="45">
        <f>(D71-D2)/D2</f>
        <v>2.5681837784053345E-6</v>
      </c>
      <c r="F71" s="37">
        <v>30.145777493933501</v>
      </c>
      <c r="G71" s="44">
        <f>-(F2-F71)/F2</f>
        <v>-4.0690410122429541E-6</v>
      </c>
      <c r="H71" s="51">
        <v>1.374827415634E-2</v>
      </c>
      <c r="I71" s="45">
        <f>((H2-H71)/H2)*-1</f>
        <v>-2.3799674725358518E-5</v>
      </c>
      <c r="J71" s="25">
        <v>11.938818639997599</v>
      </c>
      <c r="K71" s="44">
        <f>((J2-J71)/J2)*-1</f>
        <v>2.1267144314898259E-6</v>
      </c>
      <c r="L71" s="49">
        <v>96</v>
      </c>
      <c r="M71" s="48">
        <f t="shared" si="0"/>
        <v>0</v>
      </c>
      <c r="N71" s="25">
        <v>14.0761552191593</v>
      </c>
      <c r="O71" s="44">
        <f>(N71-N2)/N2</f>
        <v>-5.4498706874278382E-6</v>
      </c>
      <c r="Q71" s="20"/>
      <c r="U71" s="9"/>
    </row>
    <row r="72" spans="1:21" x14ac:dyDescent="0.25">
      <c r="B72" s="25"/>
      <c r="C72" s="25"/>
      <c r="D72" s="25"/>
      <c r="E72" s="25"/>
      <c r="F72" s="37"/>
      <c r="G72" s="25"/>
      <c r="H72" s="25"/>
      <c r="I72" s="25"/>
      <c r="J72" s="25"/>
      <c r="K72" s="25"/>
      <c r="L72" s="25"/>
      <c r="M72" s="48"/>
      <c r="N72" s="25"/>
      <c r="O72" s="25"/>
      <c r="U72" s="9"/>
    </row>
    <row r="73" spans="1:21" x14ac:dyDescent="0.25">
      <c r="B73" s="25"/>
      <c r="C73" s="25"/>
      <c r="D73" s="25"/>
      <c r="E73" s="25"/>
      <c r="F73" s="37"/>
      <c r="G73" s="25"/>
      <c r="H73" s="25"/>
      <c r="I73" s="25"/>
      <c r="J73" s="25"/>
      <c r="K73" s="25"/>
      <c r="L73" s="25"/>
      <c r="M73" s="48"/>
      <c r="N73" s="25"/>
      <c r="O73" s="25"/>
      <c r="U73" s="9"/>
    </row>
    <row r="74" spans="1:21" x14ac:dyDescent="0.25">
      <c r="A74" t="s">
        <v>11</v>
      </c>
      <c r="B74" s="46">
        <v>-0.2</v>
      </c>
      <c r="C74" s="47">
        <f>A76*0.8</f>
        <v>9.5794709044638395</v>
      </c>
      <c r="D74" s="50">
        <v>0.64953130372869405</v>
      </c>
      <c r="E74" s="43">
        <f>(D74-D2)/D2</f>
        <v>-2.3155415830299404E-2</v>
      </c>
      <c r="F74" s="37">
        <v>29.8524866153417</v>
      </c>
      <c r="G74" s="43">
        <f>-(F2-F74)/F2</f>
        <v>-9.7331160107979337E-3</v>
      </c>
      <c r="H74" s="25">
        <v>1.3333642958721199E-2</v>
      </c>
      <c r="I74" s="48">
        <f>((H2-H74)/H2)*-1</f>
        <v>-3.0181863502683266E-2</v>
      </c>
      <c r="J74" s="50">
        <v>11.938793249593701</v>
      </c>
      <c r="K74" s="45">
        <f>((J2-J74)/J2)*-1</f>
        <v>0</v>
      </c>
      <c r="L74" s="49">
        <v>131</v>
      </c>
      <c r="M74" s="48">
        <f t="shared" si="0"/>
        <v>0.36458333333333331</v>
      </c>
      <c r="N74" s="25">
        <v>13.9716820949764</v>
      </c>
      <c r="O74" s="48">
        <f>(N74-N2)/N2</f>
        <v>-7.4274023279666968E-3</v>
      </c>
      <c r="Q74" s="34"/>
      <c r="U74" s="9"/>
    </row>
    <row r="75" spans="1:21" x14ac:dyDescent="0.25">
      <c r="A75" t="s">
        <v>30</v>
      </c>
      <c r="B75" s="46">
        <v>-0.1</v>
      </c>
      <c r="C75" s="47">
        <f>A76*0.9</f>
        <v>10.77690476752182</v>
      </c>
      <c r="D75" s="50">
        <v>0.65730163526323604</v>
      </c>
      <c r="E75" s="43">
        <f>(D75-D2)/D2</f>
        <v>-1.1469441292741394E-2</v>
      </c>
      <c r="F75" s="37">
        <v>30.0000174390083</v>
      </c>
      <c r="G75" s="43">
        <f>-(F2-F75)/F2</f>
        <v>-4.8392225496882886E-3</v>
      </c>
      <c r="H75" s="25">
        <v>1.3542542375881501E-2</v>
      </c>
      <c r="I75" s="48">
        <f>((H2-H75)/H2)*-1</f>
        <v>-1.4987633081711395E-2</v>
      </c>
      <c r="J75" s="50">
        <v>11.938793249593701</v>
      </c>
      <c r="K75" s="45">
        <f>((J2-J75)/J2)*-1</f>
        <v>0</v>
      </c>
      <c r="L75" s="49">
        <v>113</v>
      </c>
      <c r="M75" s="48">
        <f t="shared" si="0"/>
        <v>0.17708333333333334</v>
      </c>
      <c r="N75" s="25">
        <v>14.0241779911482</v>
      </c>
      <c r="O75" s="48">
        <f>(N75-N2)/N2</f>
        <v>-3.6980025551862838E-3</v>
      </c>
      <c r="Q75" s="34"/>
      <c r="U75" s="9"/>
    </row>
    <row r="76" spans="1:21" x14ac:dyDescent="0.25">
      <c r="A76">
        <v>11.974338630579799</v>
      </c>
      <c r="B76" s="46">
        <v>-0.05</v>
      </c>
      <c r="C76" s="47">
        <f>A76*0.95</f>
        <v>11.375621699050809</v>
      </c>
      <c r="D76" s="25">
        <v>0.66108855168622604</v>
      </c>
      <c r="E76" s="43">
        <f>(D76-D2)/D2</f>
        <v>-5.7742133995431454E-3</v>
      </c>
      <c r="F76" s="37">
        <v>30.071943601168801</v>
      </c>
      <c r="G76" s="43">
        <f>-(F2-F76)/F2</f>
        <v>-2.4532874214776468E-3</v>
      </c>
      <c r="H76" s="57">
        <v>1.36441996151603E-2</v>
      </c>
      <c r="I76" s="48">
        <f>((H2-H76)/H2)*-1</f>
        <v>-7.5936272076945919E-3</v>
      </c>
      <c r="J76" s="50">
        <v>11.938793249593701</v>
      </c>
      <c r="K76" s="45">
        <f>((J2-J76)/J2)*-1</f>
        <v>0</v>
      </c>
      <c r="L76" s="49">
        <v>105</v>
      </c>
      <c r="M76" s="48">
        <f t="shared" si="0"/>
        <v>9.375E-2</v>
      </c>
      <c r="N76" s="50">
        <v>14.049824751788</v>
      </c>
      <c r="O76" s="48">
        <f>(N76-N2)/N2</f>
        <v>-1.8760120706423941E-3</v>
      </c>
      <c r="Q76" s="34"/>
      <c r="S76" s="9"/>
      <c r="U76" s="9"/>
    </row>
    <row r="77" spans="1:21" x14ac:dyDescent="0.25">
      <c r="B77" s="46">
        <v>0.05</v>
      </c>
      <c r="C77" s="47">
        <f>A76*1.05</f>
        <v>12.57305556210879</v>
      </c>
      <c r="D77" s="25">
        <v>0.66856595968189703</v>
      </c>
      <c r="E77" s="43">
        <f>(D77-D2)/D2</f>
        <v>5.4712269083644297E-3</v>
      </c>
      <c r="F77" s="37">
        <v>30.217181242203502</v>
      </c>
      <c r="G77" s="43">
        <f>-(F2-F77)/F2</f>
        <v>2.3645365701580028E-3</v>
      </c>
      <c r="H77" s="51">
        <v>1.3849100280834799E-2</v>
      </c>
      <c r="I77" s="48">
        <f>((H2-H77)/H2)*-1</f>
        <v>7.3097553387479796E-3</v>
      </c>
      <c r="J77" s="50">
        <v>11.938793249593701</v>
      </c>
      <c r="K77" s="45">
        <f>((J2-J77)/J2)*-1</f>
        <v>0</v>
      </c>
      <c r="L77" s="49">
        <v>88</v>
      </c>
      <c r="M77" s="48">
        <f t="shared" ref="M77:M111" si="1">(L77-$L$2)/$L$2</f>
        <v>-8.3333333333333329E-2</v>
      </c>
      <c r="N77" s="25">
        <v>14.101718793802499</v>
      </c>
      <c r="O77" s="48">
        <f>(N77-N2)/N2</f>
        <v>1.8106309359683451E-3</v>
      </c>
      <c r="Q77" s="34"/>
      <c r="U77" s="9"/>
    </row>
    <row r="78" spans="1:21" x14ac:dyDescent="0.25">
      <c r="B78" s="46">
        <v>0.1</v>
      </c>
      <c r="C78" s="47">
        <f>A76*1.1</f>
        <v>13.17177249363778</v>
      </c>
      <c r="D78" s="25">
        <v>0.67224436028119505</v>
      </c>
      <c r="E78" s="43">
        <f>(D78-D2)/D2</f>
        <v>1.1003255439096691E-2</v>
      </c>
      <c r="F78" s="37">
        <v>30.290444025424499</v>
      </c>
      <c r="G78" s="43">
        <f>-(F2-F78)/F2</f>
        <v>4.7948101010520314E-3</v>
      </c>
      <c r="H78" s="51">
        <v>1.39522704028829E-2</v>
      </c>
      <c r="I78" s="48">
        <f>((H2-H78)/H2)*-1</f>
        <v>1.4813800243553625E-2</v>
      </c>
      <c r="J78" s="50">
        <v>11.938793249593701</v>
      </c>
      <c r="K78" s="45">
        <f>((J2-J78)/J2)*-1</f>
        <v>0</v>
      </c>
      <c r="L78" s="49">
        <v>78</v>
      </c>
      <c r="M78" s="48">
        <f t="shared" si="1"/>
        <v>-0.1875</v>
      </c>
      <c r="N78" s="25">
        <v>14.127950033952599</v>
      </c>
      <c r="O78" s="48">
        <f>(N78-N2)/N2</f>
        <v>3.6741438615383567E-3</v>
      </c>
      <c r="Q78" s="34"/>
      <c r="S78" s="9"/>
      <c r="U78" s="9"/>
    </row>
    <row r="79" spans="1:21" x14ac:dyDescent="0.25">
      <c r="B79" s="46">
        <v>0.2</v>
      </c>
      <c r="C79" s="47">
        <f>A76*1.2</f>
        <v>14.369206356695759</v>
      </c>
      <c r="D79" s="25">
        <v>0.67915215361298298</v>
      </c>
      <c r="E79" s="43">
        <f>(D79-D2)/D2</f>
        <v>2.1392039576187561E-2</v>
      </c>
      <c r="F79" s="37">
        <v>30.4419821624723</v>
      </c>
      <c r="G79" s="43">
        <f>-(F2-F79)/F2</f>
        <v>9.8216341882198521E-3</v>
      </c>
      <c r="H79" s="51">
        <v>1.4165266072188E-2</v>
      </c>
      <c r="I79" s="48">
        <f>((H2-H79)/H2)*-1</f>
        <v>3.0305970217428639E-2</v>
      </c>
      <c r="J79" s="50">
        <v>11.938793249593701</v>
      </c>
      <c r="K79" s="45">
        <f>((J2-J79)/J2)*-1</f>
        <v>0</v>
      </c>
      <c r="L79" s="49">
        <v>58</v>
      </c>
      <c r="M79" s="48">
        <f t="shared" si="1"/>
        <v>-0.39583333333333331</v>
      </c>
      <c r="N79" s="25">
        <v>14.182322540258999</v>
      </c>
      <c r="O79" s="48">
        <f>(N79-N2)/N2</f>
        <v>7.5368612823625419E-3</v>
      </c>
      <c r="Q79" s="34"/>
      <c r="S79" s="9"/>
      <c r="U79" s="9"/>
    </row>
    <row r="80" spans="1:21" x14ac:dyDescent="0.25">
      <c r="B80" s="25"/>
      <c r="C80" s="25"/>
      <c r="D80" s="25"/>
      <c r="E80" s="25"/>
      <c r="F80" s="37"/>
      <c r="G80" s="25"/>
      <c r="H80" s="25"/>
      <c r="I80" s="25"/>
      <c r="J80" s="25"/>
      <c r="K80" s="25"/>
      <c r="L80" s="25"/>
      <c r="M80" s="48"/>
      <c r="N80" s="25"/>
      <c r="O80" s="25"/>
      <c r="U80" s="9"/>
    </row>
    <row r="81" spans="1:21" x14ac:dyDescent="0.25">
      <c r="B81" s="25"/>
      <c r="C81" s="25"/>
      <c r="D81" s="25"/>
      <c r="E81" s="25"/>
      <c r="F81" s="37"/>
      <c r="G81" s="25"/>
      <c r="H81" s="25"/>
      <c r="I81" s="25"/>
      <c r="J81" s="25"/>
      <c r="K81" s="25"/>
      <c r="L81" s="25"/>
      <c r="M81" s="48"/>
      <c r="N81" s="25"/>
      <c r="O81" s="25"/>
      <c r="U81" s="9"/>
    </row>
    <row r="82" spans="1:21" x14ac:dyDescent="0.25">
      <c r="A82" t="s">
        <v>12</v>
      </c>
      <c r="B82" s="46">
        <v>-0.2</v>
      </c>
      <c r="C82" s="58">
        <f>A83*0.8</f>
        <v>8.0000000000000016E-2</v>
      </c>
      <c r="D82" s="25">
        <v>0.66492991378293298</v>
      </c>
      <c r="E82" s="44">
        <f>(D82-D2)/D2</f>
        <v>2.8965541447823391E-6</v>
      </c>
      <c r="F82" s="37">
        <v>30.146101377963799</v>
      </c>
      <c r="G82" s="44">
        <f>-(F2-F82)/F2</f>
        <v>6.6748421888282586E-6</v>
      </c>
      <c r="H82" s="57">
        <v>1.3749945376270599E-2</v>
      </c>
      <c r="I82" s="45">
        <f>((H2-H82)/H2)*-1</f>
        <v>9.7755957429265943E-5</v>
      </c>
      <c r="J82" s="50">
        <v>11.938793249593701</v>
      </c>
      <c r="K82" s="59">
        <f>(($J$2-J82)/$J$2)*-1</f>
        <v>0</v>
      </c>
      <c r="L82" s="25">
        <v>96</v>
      </c>
      <c r="M82" s="48">
        <f t="shared" si="1"/>
        <v>0</v>
      </c>
      <c r="N82" s="25">
        <v>14.0426474828433</v>
      </c>
      <c r="O82" s="44">
        <f>(N82-N2)/N2</f>
        <v>-2.3858977402564335E-3</v>
      </c>
      <c r="Q82" s="21"/>
      <c r="S82" s="9"/>
      <c r="U82" s="9"/>
    </row>
    <row r="83" spans="1:21" x14ac:dyDescent="0.25">
      <c r="A83">
        <v>0.1</v>
      </c>
      <c r="B83" s="46">
        <v>-0.1</v>
      </c>
      <c r="C83" s="58">
        <f>A83*0.9</f>
        <v>9.0000000000000011E-2</v>
      </c>
      <c r="D83" s="25">
        <v>0.66492895785247097</v>
      </c>
      <c r="E83" s="44">
        <f>(D83-D2)/D2</f>
        <v>1.4589090470069196E-6</v>
      </c>
      <c r="F83" s="37">
        <v>30.146000776905701</v>
      </c>
      <c r="G83" s="44">
        <f>-(F2-F83)/F2</f>
        <v>3.3377032224275355E-6</v>
      </c>
      <c r="H83" s="57">
        <v>1.3749273398347001E-2</v>
      </c>
      <c r="I83" s="45">
        <f>((H2-H83)/H2)*-1</f>
        <v>4.8879864102830275E-5</v>
      </c>
      <c r="J83" s="50">
        <v>11.938793249593701</v>
      </c>
      <c r="K83" s="59">
        <f t="shared" ref="K83:K87" si="2">(($J$2-J83)/$J$2)*-1</f>
        <v>0</v>
      </c>
      <c r="L83" s="25">
        <v>96</v>
      </c>
      <c r="M83" s="48">
        <f t="shared" si="1"/>
        <v>0</v>
      </c>
      <c r="N83" s="25">
        <v>14.0762058793528</v>
      </c>
      <c r="O83" s="44">
        <f>(N83-N2)/N2</f>
        <v>-1.850882425399138E-6</v>
      </c>
      <c r="Q83" s="21"/>
      <c r="S83" s="9"/>
      <c r="U83" s="9"/>
    </row>
    <row r="84" spans="1:21" x14ac:dyDescent="0.25">
      <c r="A84" s="1"/>
      <c r="B84" s="46">
        <v>-0.05</v>
      </c>
      <c r="C84" s="58">
        <f>A83*0.95</f>
        <v>9.5000000000000001E-2</v>
      </c>
      <c r="D84" s="25">
        <v>0.664928464819045</v>
      </c>
      <c r="E84" s="44">
        <f>(D84-D2)/D2</f>
        <v>7.1742510433461763E-7</v>
      </c>
      <c r="F84" s="37">
        <v>30.145950401322601</v>
      </c>
      <c r="G84" s="44">
        <f>-(F2-F84)/F2</f>
        <v>1.6666440457210286E-6</v>
      </c>
      <c r="H84" s="57">
        <v>1.37489372791606E-2</v>
      </c>
      <c r="I84" s="45">
        <f>((H2-H84)/H2)*-1</f>
        <v>2.4432345596071654E-5</v>
      </c>
      <c r="J84" s="50">
        <v>11.938793249593701</v>
      </c>
      <c r="K84" s="59">
        <f t="shared" si="2"/>
        <v>0</v>
      </c>
      <c r="L84" s="25">
        <v>96</v>
      </c>
      <c r="M84" s="48">
        <f t="shared" si="1"/>
        <v>0</v>
      </c>
      <c r="N84" s="25">
        <v>14.0762188832619</v>
      </c>
      <c r="O84" s="44">
        <f>(N84-N2)/N2</f>
        <v>-9.2706210460382761E-7</v>
      </c>
      <c r="Q84" s="21"/>
      <c r="S84" s="9"/>
      <c r="U84" s="9"/>
    </row>
    <row r="85" spans="1:21" x14ac:dyDescent="0.25">
      <c r="B85" s="46">
        <v>0.05</v>
      </c>
      <c r="C85" s="58">
        <f>A83*1.05</f>
        <v>0.10500000000000001</v>
      </c>
      <c r="D85" s="25">
        <v>0.66492750564474101</v>
      </c>
      <c r="E85" s="44">
        <f>(D85-D2)/D2</f>
        <v>-7.2509847958127312E-7</v>
      </c>
      <c r="F85" s="37">
        <v>30.145849799240199</v>
      </c>
      <c r="G85" s="44">
        <f>-(F2-F85)/F2</f>
        <v>-1.6705288989053115E-6</v>
      </c>
      <c r="H85" s="57">
        <v>1.3748265293429001E-2</v>
      </c>
      <c r="I85" s="45">
        <f>((H2-H85)/H2)*-1</f>
        <v>-2.4444315642733019E-5</v>
      </c>
      <c r="J85" s="50">
        <v>11.938793249593701</v>
      </c>
      <c r="K85" s="59">
        <f t="shared" si="2"/>
        <v>0</v>
      </c>
      <c r="L85" s="25">
        <v>96</v>
      </c>
      <c r="M85" s="48">
        <f t="shared" si="1"/>
        <v>0</v>
      </c>
      <c r="N85" s="25">
        <v>14.076244940495799</v>
      </c>
      <c r="O85" s="44">
        <f>(N85-N2)/N2</f>
        <v>9.2408911426431396E-7</v>
      </c>
      <c r="Q85" s="21"/>
      <c r="S85" s="9"/>
      <c r="U85" s="9"/>
    </row>
    <row r="86" spans="1:21" x14ac:dyDescent="0.25">
      <c r="B86" s="46">
        <v>0.1</v>
      </c>
      <c r="C86" s="58">
        <f>A83*1.1</f>
        <v>0.11000000000000001</v>
      </c>
      <c r="D86" s="25">
        <v>0.66492702057723996</v>
      </c>
      <c r="E86" s="44">
        <f>(D86-D2)/D2</f>
        <v>-1.4546022904708015E-6</v>
      </c>
      <c r="F86" s="37">
        <v>30.1457994774801</v>
      </c>
      <c r="G86" s="44">
        <f>-(F2-F86)/F2</f>
        <v>-3.3398026586601443E-6</v>
      </c>
      <c r="H86" s="57">
        <v>1.3747929272385899E-2</v>
      </c>
      <c r="I86" s="45">
        <f>((H2-H86)/H2)*-1</f>
        <v>-4.8884695728905274E-5</v>
      </c>
      <c r="J86" s="50">
        <v>11.938793249593701</v>
      </c>
      <c r="K86" s="59">
        <f t="shared" si="2"/>
        <v>0</v>
      </c>
      <c r="L86" s="25">
        <v>96</v>
      </c>
      <c r="M86" s="48">
        <f t="shared" si="1"/>
        <v>0</v>
      </c>
      <c r="N86" s="25">
        <v>14.076257961703799</v>
      </c>
      <c r="O86" s="44">
        <f>(N86-N2)/N2</f>
        <v>1.8491383790108715E-6</v>
      </c>
      <c r="Q86" s="21"/>
      <c r="S86" s="9"/>
      <c r="U86" s="9"/>
    </row>
    <row r="87" spans="1:21" x14ac:dyDescent="0.25">
      <c r="B87" s="46">
        <v>0.2</v>
      </c>
      <c r="C87" s="58">
        <f>A83*1.2</f>
        <v>0.12</v>
      </c>
      <c r="D87" s="25">
        <v>0.66492605835409602</v>
      </c>
      <c r="E87" s="44">
        <f>(D87-D2)/D2</f>
        <v>-2.9017110926573811E-6</v>
      </c>
      <c r="F87" s="37">
        <v>30.145698826013199</v>
      </c>
      <c r="G87" s="44">
        <f>-(F2-F87)/F2</f>
        <v>-6.6786137862494967E-6</v>
      </c>
      <c r="H87" s="57">
        <v>1.37472572215992E-2</v>
      </c>
      <c r="I87" s="45">
        <f>((H2-H87)/H2)*-1</f>
        <v>-9.7766088729032543E-5</v>
      </c>
      <c r="J87" s="50">
        <v>11.938793249593701</v>
      </c>
      <c r="K87" s="59">
        <f t="shared" si="2"/>
        <v>0</v>
      </c>
      <c r="L87" s="25">
        <v>96</v>
      </c>
      <c r="M87" s="48">
        <f t="shared" si="1"/>
        <v>0</v>
      </c>
      <c r="N87" s="25">
        <v>14.076284001263099</v>
      </c>
      <c r="O87" s="44">
        <f>(N87-N2)/N2</f>
        <v>3.6990339635838354E-6</v>
      </c>
      <c r="Q87" s="21"/>
      <c r="S87" s="9"/>
      <c r="U87" s="9"/>
    </row>
    <row r="88" spans="1:21" x14ac:dyDescent="0.25">
      <c r="B88" s="25"/>
      <c r="C88" s="25"/>
      <c r="D88" s="25"/>
      <c r="E88" s="25"/>
      <c r="F88" s="37"/>
      <c r="G88" s="25"/>
      <c r="H88" s="25"/>
      <c r="I88" s="25"/>
      <c r="J88" s="25"/>
      <c r="K88" s="25"/>
      <c r="L88" s="25"/>
      <c r="M88" s="48"/>
      <c r="N88" s="25"/>
      <c r="O88" s="25"/>
      <c r="U88" s="9"/>
    </row>
    <row r="89" spans="1:21" x14ac:dyDescent="0.25">
      <c r="B89" s="25"/>
      <c r="C89" s="25"/>
      <c r="D89" s="25"/>
      <c r="E89" s="25"/>
      <c r="F89" s="37"/>
      <c r="G89" s="25"/>
      <c r="H89" s="25"/>
      <c r="I89" s="25"/>
      <c r="J89" s="25"/>
      <c r="K89" s="25"/>
      <c r="L89" s="25"/>
      <c r="M89" s="48"/>
      <c r="N89" s="25"/>
      <c r="O89" s="25"/>
      <c r="U89" s="9"/>
    </row>
    <row r="90" spans="1:21" x14ac:dyDescent="0.25">
      <c r="A90" t="s">
        <v>31</v>
      </c>
      <c r="B90" s="46">
        <v>-0.2</v>
      </c>
      <c r="C90" s="47">
        <f>A92*0.8</f>
        <v>3.2</v>
      </c>
      <c r="D90" s="25">
        <v>0.66500689175727701</v>
      </c>
      <c r="E90" s="43">
        <f>(D90-D2)/D2</f>
        <v>1.1866544304459536E-4</v>
      </c>
      <c r="F90" s="37">
        <v>30.144957734299901</v>
      </c>
      <c r="G90" s="45">
        <f>-(F2-F90)/F2</f>
        <v>-3.1262113014773565E-5</v>
      </c>
      <c r="H90" s="60">
        <v>1.3868003467082999E-2</v>
      </c>
      <c r="I90" s="48">
        <f>((H2-H90)/H2)*-1</f>
        <v>8.6846723751382426E-3</v>
      </c>
      <c r="J90" s="50">
        <v>12.4901972449084</v>
      </c>
      <c r="K90" s="45">
        <f>((J2-J90)/J2)*-1</f>
        <v>4.6185907049982967E-2</v>
      </c>
      <c r="L90" s="49">
        <v>96</v>
      </c>
      <c r="M90" s="48">
        <f t="shared" si="1"/>
        <v>0</v>
      </c>
      <c r="N90" s="25">
        <v>14.075895348847199</v>
      </c>
      <c r="O90" s="45">
        <f>(N90-N2)/N2</f>
        <v>-2.3911509664524091E-5</v>
      </c>
      <c r="Q90" s="20"/>
      <c r="S90" s="9"/>
      <c r="U90" s="9"/>
    </row>
    <row r="91" spans="1:21" x14ac:dyDescent="0.25">
      <c r="A91" t="s">
        <v>14</v>
      </c>
      <c r="B91" s="46">
        <v>-0.1</v>
      </c>
      <c r="C91" s="47">
        <f>A92*0.9</f>
        <v>3.6</v>
      </c>
      <c r="D91" s="25">
        <v>0.664966752035689</v>
      </c>
      <c r="E91" s="43">
        <f>(D91-D2)/D2</f>
        <v>5.8298422366402822E-5</v>
      </c>
      <c r="F91" s="37">
        <v>30.145437116695899</v>
      </c>
      <c r="G91" s="45">
        <f>-(F2-F91)/F2</f>
        <v>-1.5360036995413513E-5</v>
      </c>
      <c r="H91" s="60">
        <v>1.3807261523213901E-2</v>
      </c>
      <c r="I91" s="48">
        <f>((H2-H91)/H2)*-1</f>
        <v>4.2666270597862726E-3</v>
      </c>
      <c r="J91" s="50">
        <v>12.229812024898701</v>
      </c>
      <c r="K91" s="45">
        <f>((J2-J91)/J2)*-1</f>
        <v>2.4375895387492692E-2</v>
      </c>
      <c r="L91" s="49">
        <v>96</v>
      </c>
      <c r="M91" s="48">
        <f t="shared" si="1"/>
        <v>0</v>
      </c>
      <c r="N91" s="25">
        <v>14.076066557994301</v>
      </c>
      <c r="O91" s="45">
        <f>(N91-N2)/N2</f>
        <v>-1.1748514061819318E-5</v>
      </c>
      <c r="Q91" s="20"/>
      <c r="S91" s="9"/>
      <c r="U91" s="9"/>
    </row>
    <row r="92" spans="1:21" x14ac:dyDescent="0.25">
      <c r="A92">
        <v>4</v>
      </c>
      <c r="B92" s="46">
        <v>-0.05</v>
      </c>
      <c r="C92" s="47">
        <f>A92*0.95</f>
        <v>3.8</v>
      </c>
      <c r="D92" s="25">
        <v>0.66494721323955697</v>
      </c>
      <c r="E92" s="43">
        <f>(D92-D2)/D2</f>
        <v>2.8913591992243728E-5</v>
      </c>
      <c r="F92" s="37">
        <v>30.145670578121099</v>
      </c>
      <c r="G92" s="45">
        <f>-(F2-F92)/F2</f>
        <v>-7.6156530503371567E-6</v>
      </c>
      <c r="H92" s="60">
        <v>1.37776859362259E-2</v>
      </c>
      <c r="I92" s="48">
        <f>((H2-H92)/H2)*-1</f>
        <v>2.1154564646747574E-3</v>
      </c>
      <c r="J92" s="50">
        <v>12.088131831658099</v>
      </c>
      <c r="K92" s="45">
        <f>((J2-J92)/J2)*-1</f>
        <v>1.2508683159370476E-2</v>
      </c>
      <c r="L92" s="49">
        <v>96</v>
      </c>
      <c r="M92" s="48">
        <f t="shared" si="1"/>
        <v>0</v>
      </c>
      <c r="N92" s="25">
        <v>14.0761499382106</v>
      </c>
      <c r="O92" s="45">
        <f>(N92-N2)/N2</f>
        <v>-5.8250384685335396E-6</v>
      </c>
      <c r="Q92" s="20"/>
      <c r="S92" s="9"/>
      <c r="U92" s="9"/>
    </row>
    <row r="93" spans="1:21" x14ac:dyDescent="0.25">
      <c r="B93" s="46">
        <v>0.05</v>
      </c>
      <c r="C93" s="47">
        <f>A92*1.05</f>
        <v>4.2</v>
      </c>
      <c r="D93" s="25">
        <v>0.66490907269756705</v>
      </c>
      <c r="E93" s="43">
        <f>(D93-D2)/D2</f>
        <v>-2.8446817993030704E-5</v>
      </c>
      <c r="F93" s="37">
        <v>30.146126032875799</v>
      </c>
      <c r="G93" s="45">
        <f>-(F2-F93)/F2</f>
        <v>7.4926950932060545E-6</v>
      </c>
      <c r="H93" s="60">
        <v>1.37199822109281E-2</v>
      </c>
      <c r="I93" s="48">
        <f>((H2-H93)/H2)*-1</f>
        <v>-2.0816050218608684E-3</v>
      </c>
      <c r="J93" s="50">
        <v>11.7817962787055</v>
      </c>
      <c r="K93" s="45">
        <f>((J2-J93)/J2)*-1</f>
        <v>-1.3150154090619185E-2</v>
      </c>
      <c r="L93" s="49">
        <v>96</v>
      </c>
      <c r="M93" s="48">
        <f t="shared" si="1"/>
        <v>0</v>
      </c>
      <c r="N93" s="25">
        <v>14.076312603905301</v>
      </c>
      <c r="O93" s="45">
        <f>(N93-N2)/N2</f>
        <v>5.7310154155757261E-6</v>
      </c>
      <c r="Q93" s="20"/>
      <c r="S93" s="9"/>
      <c r="U93" s="9"/>
    </row>
    <row r="94" spans="1:21" x14ac:dyDescent="0.25">
      <c r="B94" s="46">
        <v>0.1</v>
      </c>
      <c r="C94" s="47">
        <f>A92*1.1</f>
        <v>4.4000000000000004</v>
      </c>
      <c r="D94" s="25">
        <v>0.664890449773474</v>
      </c>
      <c r="E94" s="43">
        <f>(D94-D2)/D2</f>
        <v>-5.6454248023371405E-5</v>
      </c>
      <c r="F94" s="37">
        <v>30.146348420287602</v>
      </c>
      <c r="G94" s="45">
        <f>-(F2-F94)/F2</f>
        <v>1.4869731792434668E-5</v>
      </c>
      <c r="H94" s="60">
        <v>1.3691805456690199E-2</v>
      </c>
      <c r="I94" s="48">
        <f>((H2-H94)/H2)*-1</f>
        <v>-4.131031976830471E-3</v>
      </c>
      <c r="J94" s="50">
        <v>11.617140918993501</v>
      </c>
      <c r="K94" s="45">
        <f>((J2-J94)/J2)*-1</f>
        <v>-2.694177911248663E-2</v>
      </c>
      <c r="L94" s="49">
        <v>96</v>
      </c>
      <c r="M94" s="48">
        <f t="shared" si="1"/>
        <v>0</v>
      </c>
      <c r="N94" s="25">
        <v>14.076392030098599</v>
      </c>
      <c r="O94" s="45">
        <f>(N94-N2)/N2</f>
        <v>1.1373590337470909E-5</v>
      </c>
      <c r="Q94" s="20"/>
      <c r="S94" s="9"/>
      <c r="U94" s="9"/>
    </row>
    <row r="95" spans="1:21" x14ac:dyDescent="0.25">
      <c r="B95" s="46">
        <v>0.2</v>
      </c>
      <c r="C95" s="47">
        <f>A92*1.2</f>
        <v>4.8</v>
      </c>
      <c r="D95" s="25">
        <v>0.66485402896002699</v>
      </c>
      <c r="E95" s="43">
        <f>(D95-D2)/D2</f>
        <v>-1.1122831997730851E-4</v>
      </c>
      <c r="F95" s="37">
        <v>30.146783410329402</v>
      </c>
      <c r="G95" s="45">
        <f>-(F2-F95)/F2</f>
        <v>2.9299224343925085E-5</v>
      </c>
      <c r="H95" s="60">
        <v>1.36366974494263E-2</v>
      </c>
      <c r="I95" s="48">
        <f>((H2-H95)/H2)*-1</f>
        <v>-8.1392947656430889E-3</v>
      </c>
      <c r="J95" s="50">
        <v>11.264855033098099</v>
      </c>
      <c r="K95" s="45">
        <f>((J2-J95)/J2)*-1</f>
        <v>-5.6449441949967344E-2</v>
      </c>
      <c r="L95" s="49">
        <v>96</v>
      </c>
      <c r="M95" s="48">
        <f t="shared" si="1"/>
        <v>0</v>
      </c>
      <c r="N95" s="25">
        <v>14.0765473888162</v>
      </c>
      <c r="O95" s="45">
        <f>(N95-N2)/N2</f>
        <v>2.2410543859017799E-5</v>
      </c>
      <c r="Q95" s="20"/>
      <c r="S95" s="9"/>
      <c r="U95" s="9"/>
    </row>
    <row r="96" spans="1:21" x14ac:dyDescent="0.25">
      <c r="B96" s="25"/>
      <c r="C96" s="25"/>
      <c r="D96" s="25"/>
      <c r="E96" s="25"/>
      <c r="F96" s="37"/>
      <c r="G96" s="25"/>
      <c r="H96" s="25"/>
      <c r="I96" s="25"/>
      <c r="J96" s="25"/>
      <c r="K96" s="25"/>
      <c r="L96" s="25"/>
      <c r="M96" s="48"/>
      <c r="N96" s="25"/>
      <c r="O96" s="25"/>
      <c r="U96" s="9"/>
    </row>
    <row r="97" spans="1:15" x14ac:dyDescent="0.25">
      <c r="B97" s="25"/>
      <c r="C97" s="25"/>
      <c r="D97" s="25"/>
      <c r="E97" s="25"/>
      <c r="G97" s="25"/>
      <c r="H97" s="25"/>
      <c r="I97" s="25"/>
      <c r="J97" s="25"/>
      <c r="K97" s="25"/>
      <c r="L97" s="25"/>
      <c r="M97" s="48"/>
      <c r="N97" s="25"/>
      <c r="O97" s="25"/>
    </row>
    <row r="98" spans="1:15" x14ac:dyDescent="0.25">
      <c r="B98" s="25"/>
      <c r="C98" s="25"/>
      <c r="D98" s="25"/>
      <c r="E98" s="25"/>
      <c r="G98" s="25"/>
      <c r="H98" s="25"/>
      <c r="I98" s="25"/>
      <c r="J98" s="25"/>
      <c r="K98" s="25"/>
      <c r="L98" s="25"/>
      <c r="M98" s="48"/>
      <c r="N98" s="25"/>
      <c r="O98" s="25"/>
    </row>
    <row r="99" spans="1:15" x14ac:dyDescent="0.25">
      <c r="A99" t="s">
        <v>38</v>
      </c>
      <c r="B99" s="46">
        <v>-0.2</v>
      </c>
      <c r="C99" s="25">
        <f>A100*0.8</f>
        <v>2.4000000000000004</v>
      </c>
      <c r="D99" s="25">
        <v>0.66384139335503101</v>
      </c>
      <c r="E99" s="48">
        <f>(D99-D2)/D2</f>
        <v>-1.6341535443648179E-3</v>
      </c>
      <c r="F99" s="36">
        <v>30.158867757133699</v>
      </c>
      <c r="G99" s="45">
        <f>-(F2-F99)/F2</f>
        <v>4.3016125668082924E-4</v>
      </c>
      <c r="H99" s="25">
        <v>1.21096399817495E-2</v>
      </c>
      <c r="I99" s="48">
        <f>((H2-H99)/H2)*-1</f>
        <v>-0.11920931758022295</v>
      </c>
      <c r="J99" s="25">
        <v>11.5129300116091</v>
      </c>
      <c r="K99" s="43">
        <f>((J2-J99)/J2)*-1</f>
        <v>-3.5670543000574491E-2</v>
      </c>
      <c r="L99" s="25">
        <v>96</v>
      </c>
      <c r="M99" s="48">
        <f t="shared" si="1"/>
        <v>0</v>
      </c>
      <c r="N99" s="25">
        <v>14.080863886387601</v>
      </c>
      <c r="O99" s="45">
        <f>(N99-N2)/N2</f>
        <v>3.290620392312396E-4</v>
      </c>
    </row>
    <row r="100" spans="1:15" x14ac:dyDescent="0.25">
      <c r="A100">
        <v>3</v>
      </c>
      <c r="B100" s="46">
        <v>-0.1</v>
      </c>
      <c r="C100" s="25">
        <f>A100*0.9</f>
        <v>2.7</v>
      </c>
      <c r="D100" s="25">
        <v>0.664393127700865</v>
      </c>
      <c r="E100" s="48">
        <f>(D100-D2)/D2</f>
        <v>-8.0438798182085416E-4</v>
      </c>
      <c r="F100" s="36">
        <v>30.152285674496799</v>
      </c>
      <c r="G100" s="45">
        <f>-(F2-F100)/F2</f>
        <v>2.1182036779646642E-4</v>
      </c>
      <c r="H100" s="25">
        <v>1.2942198554194999E-2</v>
      </c>
      <c r="I100" s="48">
        <f>((H2-H100)/H2)*-1</f>
        <v>-5.8653443558874509E-2</v>
      </c>
      <c r="J100" s="25">
        <v>11.725861630601401</v>
      </c>
      <c r="K100" s="43">
        <f>((J2-J100)/J2)*-1</f>
        <v>-1.7835271500287245E-2</v>
      </c>
      <c r="L100" s="25">
        <v>96</v>
      </c>
      <c r="M100" s="48">
        <f t="shared" si="1"/>
        <v>0</v>
      </c>
      <c r="N100" s="25">
        <v>14.0785126613932</v>
      </c>
      <c r="O100" s="45">
        <f>(N100-N2)/N2</f>
        <v>1.6202692602586462E-4</v>
      </c>
    </row>
    <row r="101" spans="1:15" x14ac:dyDescent="0.25">
      <c r="B101" s="46">
        <v>-0.05</v>
      </c>
      <c r="C101" s="25">
        <f>A100*0.95</f>
        <v>2.8499999999999996</v>
      </c>
      <c r="D101" s="25">
        <v>0.66466329948911096</v>
      </c>
      <c r="E101" s="48">
        <f>(D101-D2)/D2</f>
        <v>-3.9807061631672768E-4</v>
      </c>
      <c r="F101" s="36">
        <v>30.149053565102101</v>
      </c>
      <c r="G101" s="45">
        <f>-(F2-F101)/F2</f>
        <v>1.0460481351981682E-4</v>
      </c>
      <c r="H101" s="25">
        <v>1.33486014668281E-2</v>
      </c>
      <c r="I101" s="48">
        <f>((H2-H101)/H2)*-1</f>
        <v>-2.9093861333889175E-2</v>
      </c>
      <c r="J101" s="25">
        <v>11.8323274400976</v>
      </c>
      <c r="K101" s="43">
        <f>((J2-J101)/J2)*-1</f>
        <v>-8.9176357501394576E-3</v>
      </c>
      <c r="L101" s="25">
        <v>96</v>
      </c>
      <c r="M101" s="48">
        <f t="shared" si="1"/>
        <v>0</v>
      </c>
      <c r="N101" s="25">
        <v>14.0773582070844</v>
      </c>
      <c r="O101" s="45">
        <f>(N101-N2)/N2</f>
        <v>8.0012483928637985E-5</v>
      </c>
    </row>
    <row r="102" spans="1:15" x14ac:dyDescent="0.25">
      <c r="B102" s="46">
        <v>0.05</v>
      </c>
      <c r="C102" s="25">
        <f>A100*1.05</f>
        <v>3.1500000000000004</v>
      </c>
      <c r="D102" s="25">
        <v>0.66518807996756002</v>
      </c>
      <c r="E102" s="48">
        <f>(D102-D2)/D2</f>
        <v>3.911584251600349E-4</v>
      </c>
      <c r="F102" s="36">
        <v>30.142793737007899</v>
      </c>
      <c r="G102" s="45">
        <f>-(F2-F102)/F2</f>
        <v>-1.0304624553691825E-4</v>
      </c>
      <c r="H102" s="25">
        <v>1.4142237976720101E-2</v>
      </c>
      <c r="I102" s="48">
        <f>((H2-H102)/H2)*-1</f>
        <v>2.8631029265214793E-2</v>
      </c>
      <c r="J102" s="25">
        <v>12.045259059089901</v>
      </c>
      <c r="K102" s="43">
        <f>((J2-J102)/J2)*-1</f>
        <v>8.9176357501477895E-3</v>
      </c>
      <c r="L102" s="25">
        <v>96</v>
      </c>
      <c r="M102" s="48">
        <f t="shared" si="1"/>
        <v>0</v>
      </c>
      <c r="N102" s="25">
        <v>14.075122507142</v>
      </c>
      <c r="O102" s="45">
        <f>(N102-N2)/N2</f>
        <v>-7.8815528644084234E-5</v>
      </c>
    </row>
    <row r="103" spans="1:15" x14ac:dyDescent="0.25">
      <c r="B103" s="46">
        <v>0.1</v>
      </c>
      <c r="C103" s="25">
        <f>A100*1.1</f>
        <v>3.3000000000000003</v>
      </c>
      <c r="D103" s="25">
        <v>0.665443974872033</v>
      </c>
      <c r="E103" s="48">
        <f>(D103-D2)/D2</f>
        <v>7.7600446740014805E-4</v>
      </c>
      <c r="F103" s="36">
        <v>30.1397372672639</v>
      </c>
      <c r="G103" s="45">
        <f>-(F2-F103)/F2</f>
        <v>-2.0443548015571482E-4</v>
      </c>
      <c r="H103" s="25">
        <v>1.45296064249041E-2</v>
      </c>
      <c r="I103" s="48">
        <f>((H2-H103)/H2)*-1</f>
        <v>5.6806145977031562E-2</v>
      </c>
      <c r="J103" s="25">
        <v>12.151724868585999</v>
      </c>
      <c r="K103" s="43">
        <f>((J2-J103)/J2)*-1</f>
        <v>1.7835271500287096E-2</v>
      </c>
      <c r="L103" s="25">
        <v>96</v>
      </c>
      <c r="M103" s="48">
        <f t="shared" si="1"/>
        <v>0</v>
      </c>
      <c r="N103" s="25">
        <v>14.074030985374099</v>
      </c>
      <c r="O103" s="45">
        <f>(N103-N2)/N2</f>
        <v>-1.5635913357410429E-4</v>
      </c>
    </row>
    <row r="104" spans="1:15" x14ac:dyDescent="0.25">
      <c r="B104" s="46">
        <v>0.2</v>
      </c>
      <c r="C104" s="25">
        <f>A100*1.2</f>
        <v>3.5999999999999996</v>
      </c>
      <c r="D104" s="25">
        <v>0.66594359420560101</v>
      </c>
      <c r="E104" s="48">
        <f>(D104-D2)/D2</f>
        <v>1.527393103083587E-3</v>
      </c>
      <c r="F104" s="36">
        <v>30.133769363936398</v>
      </c>
      <c r="G104" s="45">
        <f>-(F2-F104)/F2</f>
        <v>-4.0240280891541642E-4</v>
      </c>
      <c r="H104" s="25">
        <v>1.52858793096158E-2</v>
      </c>
      <c r="I104" s="59">
        <f>((H2-H104)/H2)*-1</f>
        <v>0.11181340558381607</v>
      </c>
      <c r="J104" s="25">
        <v>12.364656487578401</v>
      </c>
      <c r="K104" s="43">
        <f>((J2-J104)/J2)*-1</f>
        <v>3.5670543000582824E-2</v>
      </c>
      <c r="L104" s="25">
        <v>96</v>
      </c>
      <c r="M104" s="48">
        <f t="shared" si="1"/>
        <v>0</v>
      </c>
      <c r="N104" s="25">
        <v>14.071899919671401</v>
      </c>
      <c r="O104" s="45">
        <f>(N104-N2)/N2</f>
        <v>-3.077537477628992E-4</v>
      </c>
    </row>
    <row r="105" spans="1:15" x14ac:dyDescent="0.25">
      <c r="B105" s="25"/>
      <c r="C105" s="25"/>
      <c r="D105" s="25"/>
      <c r="E105" s="25"/>
      <c r="G105" s="25"/>
      <c r="H105" s="25"/>
      <c r="I105" s="25"/>
      <c r="J105" s="25"/>
      <c r="K105" s="25"/>
      <c r="L105" s="25"/>
      <c r="M105" s="48"/>
      <c r="N105" s="25"/>
      <c r="O105" s="25"/>
    </row>
    <row r="106" spans="1:15" x14ac:dyDescent="0.25">
      <c r="B106" s="25"/>
      <c r="C106" s="25"/>
      <c r="D106" s="25"/>
      <c r="E106" s="25"/>
      <c r="G106" s="25"/>
      <c r="H106" s="25"/>
      <c r="I106" s="25"/>
      <c r="J106" s="25"/>
      <c r="K106" s="25"/>
      <c r="L106" s="25"/>
      <c r="M106" s="48"/>
      <c r="N106" s="25"/>
      <c r="O106" s="25"/>
    </row>
    <row r="107" spans="1:15" x14ac:dyDescent="0.25">
      <c r="A107" s="61" t="s">
        <v>39</v>
      </c>
      <c r="B107" s="62">
        <v>-0.2</v>
      </c>
      <c r="C107" s="63">
        <f>A108*0.8</f>
        <v>2.4000000000000004</v>
      </c>
      <c r="D107" s="63">
        <v>0.66601410934276795</v>
      </c>
      <c r="E107" s="64">
        <f>(D107-D2)/D2</f>
        <v>1.6334423873106618E-3</v>
      </c>
      <c r="F107" s="63">
        <v>30.135967177348299</v>
      </c>
      <c r="G107" s="64">
        <f>-(F2-F107)/F2</f>
        <v>-3.2949692783971161E-4</v>
      </c>
      <c r="H107" s="63">
        <v>1.37346352749302E-2</v>
      </c>
      <c r="I107" s="65">
        <f>((H2-H107)/H2)*-1</f>
        <v>-1.0158192295993485E-3</v>
      </c>
      <c r="J107" s="63">
        <v>11.6852437601449</v>
      </c>
      <c r="K107" s="66">
        <f>((J2-J107)/J2)*-1</f>
        <v>-2.1237447047458488E-2</v>
      </c>
      <c r="L107" s="63">
        <v>96</v>
      </c>
      <c r="M107" s="67">
        <f t="shared" si="1"/>
        <v>0</v>
      </c>
      <c r="N107" s="63">
        <v>14.072683064850599</v>
      </c>
      <c r="O107" s="64">
        <f>(N107-N2)/N2</f>
        <v>-2.5211775206907943E-4</v>
      </c>
    </row>
    <row r="108" spans="1:15" x14ac:dyDescent="0.25">
      <c r="A108" s="61">
        <v>3</v>
      </c>
      <c r="B108" s="62">
        <v>-0.1</v>
      </c>
      <c r="C108" s="63">
        <f>A108*0.9</f>
        <v>2.7</v>
      </c>
      <c r="D108" s="63">
        <v>0.66601410480107903</v>
      </c>
      <c r="E108" s="64">
        <f>(D108-D2)/D2</f>
        <v>1.6334355569636208E-3</v>
      </c>
      <c r="F108" s="63">
        <v>30.135967203064599</v>
      </c>
      <c r="G108" s="64">
        <f>-(F2-F108)/F2</f>
        <v>-3.2949607477843082E-4</v>
      </c>
      <c r="H108" s="63">
        <v>1.37346353109692E-2</v>
      </c>
      <c r="I108" s="65">
        <f>((H2-H108)/H2)*-1</f>
        <v>-1.0158166083145397E-3</v>
      </c>
      <c r="J108" s="63">
        <v>11.8120185048693</v>
      </c>
      <c r="K108" s="66">
        <f>((J2-J108)/J2)*-1</f>
        <v>-1.0618723523729244E-2</v>
      </c>
      <c r="L108" s="63">
        <v>96</v>
      </c>
      <c r="M108" s="67">
        <f t="shared" si="1"/>
        <v>0</v>
      </c>
      <c r="N108" s="63">
        <v>14.072683074110399</v>
      </c>
      <c r="O108" s="64">
        <f>(N108-N2)/N2</f>
        <v>-2.5211709423677875E-4</v>
      </c>
    </row>
    <row r="109" spans="1:15" x14ac:dyDescent="0.25">
      <c r="A109" s="61"/>
      <c r="B109" s="62">
        <v>-0.05</v>
      </c>
      <c r="C109" s="63">
        <f>A108*0.95</f>
        <v>2.8499999999999996</v>
      </c>
      <c r="D109" s="63">
        <v>0.66601410363639502</v>
      </c>
      <c r="E109" s="64">
        <f>(D109-D2)/D2</f>
        <v>1.6334338053694071E-3</v>
      </c>
      <c r="F109" s="63">
        <v>30.135967212146902</v>
      </c>
      <c r="G109" s="64">
        <f>-(F2-F109)/F2</f>
        <v>-3.2949577350021848E-4</v>
      </c>
      <c r="H109" s="63">
        <v>1.37346353238485E-2</v>
      </c>
      <c r="I109" s="65">
        <f>((H2-H109)/H2)*-1</f>
        <v>-1.0158156715428849E-3</v>
      </c>
      <c r="J109" s="63">
        <v>11.875405877231501</v>
      </c>
      <c r="K109" s="66">
        <f>((J2-J109)/J2)*-1</f>
        <v>-5.309361761864622E-3</v>
      </c>
      <c r="L109" s="63">
        <v>96</v>
      </c>
      <c r="M109" s="67">
        <f t="shared" si="1"/>
        <v>0</v>
      </c>
      <c r="N109" s="63">
        <v>14.072683077391</v>
      </c>
      <c r="O109" s="64">
        <f>(N109-N2)/N2</f>
        <v>-2.5211686117720033E-4</v>
      </c>
    </row>
    <row r="110" spans="1:15" x14ac:dyDescent="0.25">
      <c r="A110" s="61"/>
      <c r="B110" s="62">
        <v>0.05</v>
      </c>
      <c r="C110" s="63">
        <f>A108*1.05</f>
        <v>3.1500000000000004</v>
      </c>
      <c r="D110" s="63">
        <v>0.66492799311865902</v>
      </c>
      <c r="E110" s="64">
        <f>(D110-D2)/D2</f>
        <v>8.024395325421553E-9</v>
      </c>
      <c r="F110" s="63">
        <v>30.145900124028099</v>
      </c>
      <c r="G110" s="64">
        <f>-(F2-F110)/F2</f>
        <v>-1.1547009410771753E-9</v>
      </c>
      <c r="H110" s="63">
        <v>1.3748601319539901E-2</v>
      </c>
      <c r="I110" s="65">
        <f>((H2-H110)/H2)*-1</f>
        <v>-3.5669518950625868E-9</v>
      </c>
      <c r="J110" s="63">
        <v>12.002180621955899</v>
      </c>
      <c r="K110" s="66">
        <f>((J2-J110)/J2)*-1</f>
        <v>5.3093617618644728E-3</v>
      </c>
      <c r="L110" s="63">
        <v>96</v>
      </c>
      <c r="M110" s="67">
        <f t="shared" si="1"/>
        <v>0</v>
      </c>
      <c r="N110" s="63">
        <v>14.0762319204016</v>
      </c>
      <c r="O110" s="64">
        <f>(N110-N2)/N2</f>
        <v>-8.8102414981190606E-10</v>
      </c>
    </row>
    <row r="111" spans="1:15" x14ac:dyDescent="0.25">
      <c r="A111" s="61"/>
      <c r="B111" s="62">
        <v>0.1</v>
      </c>
      <c r="C111" s="63">
        <f>A108*1.1</f>
        <v>3.3000000000000003</v>
      </c>
      <c r="D111" s="63">
        <v>0.66601410315745702</v>
      </c>
      <c r="E111" s="64">
        <f>(D111-D2)/D2</f>
        <v>1.6334330850838886E-3</v>
      </c>
      <c r="F111" s="63">
        <v>30.135967212155698</v>
      </c>
      <c r="G111" s="64">
        <f>-(F2-F111)/F2</f>
        <v>-3.2949577320842027E-4</v>
      </c>
      <c r="H111" s="63">
        <v>1.3734635323779399E-2</v>
      </c>
      <c r="I111" s="65">
        <f>((H2-H111)/H2)*-1</f>
        <v>-1.0158156765689215E-3</v>
      </c>
      <c r="J111" s="63">
        <v>12.0655679943181</v>
      </c>
      <c r="K111" s="66">
        <f>((J2-J111)/J2)*-1</f>
        <v>1.0618723523729095E-2</v>
      </c>
      <c r="L111" s="63">
        <v>96</v>
      </c>
      <c r="M111" s="67">
        <f t="shared" si="1"/>
        <v>0</v>
      </c>
      <c r="N111" s="63">
        <v>14.072683077503299</v>
      </c>
      <c r="O111" s="64">
        <f>(N111-N2)/N2</f>
        <v>-2.5211685319924827E-4</v>
      </c>
    </row>
    <row r="112" spans="1:15" x14ac:dyDescent="0.25">
      <c r="A112" s="61"/>
      <c r="B112" s="62">
        <v>0.2</v>
      </c>
      <c r="C112" s="63">
        <f>A108*1.2</f>
        <v>3.5999999999999996</v>
      </c>
      <c r="D112" s="63">
        <v>0.66601410790346405</v>
      </c>
      <c r="E112" s="64">
        <f>(D112-D2)/D2</f>
        <v>1.6334402227094948E-3</v>
      </c>
      <c r="F112" s="63">
        <v>30.135967205855401</v>
      </c>
      <c r="G112" s="64">
        <f>-(F2-F112)/F2</f>
        <v>-3.2949598220191991E-4</v>
      </c>
      <c r="H112" s="63">
        <v>1.37346353151017E-2</v>
      </c>
      <c r="I112" s="65">
        <f>((H2-H112)/H2)*-1</f>
        <v>-1.0158163077385186E-3</v>
      </c>
      <c r="J112" s="63">
        <v>12.1923427390425</v>
      </c>
      <c r="K112" s="66">
        <f>((J2-J112)/J2)*-1</f>
        <v>2.1237447047458339E-2</v>
      </c>
      <c r="L112" s="63">
        <v>96</v>
      </c>
      <c r="M112" s="67">
        <f>(L112-$L$2)/$L$2</f>
        <v>0</v>
      </c>
      <c r="N112" s="63">
        <v>14.0726830753249</v>
      </c>
      <c r="O112" s="64">
        <f>(N112-N2)/N2</f>
        <v>-2.5211700795655078E-4</v>
      </c>
    </row>
    <row r="113" spans="2:15" x14ac:dyDescent="0.25">
      <c r="B113" s="25"/>
      <c r="C113" s="25"/>
      <c r="D113" s="25"/>
      <c r="E113" s="25"/>
      <c r="G113" s="25"/>
      <c r="H113" s="25"/>
      <c r="I113" s="25"/>
      <c r="J113" s="25"/>
      <c r="K113" s="25"/>
      <c r="L113" s="25"/>
      <c r="M113" s="48"/>
      <c r="N113" s="25"/>
      <c r="O113" s="25"/>
    </row>
    <row r="114" spans="2:15" x14ac:dyDescent="0.25">
      <c r="B114" s="25"/>
      <c r="C114" s="25"/>
      <c r="D114" s="25"/>
      <c r="E114" s="25"/>
      <c r="G114" s="25"/>
      <c r="H114" s="25"/>
      <c r="I114" s="25"/>
      <c r="J114" s="25"/>
      <c r="K114" s="25"/>
      <c r="L114" s="25"/>
      <c r="M114" s="48"/>
      <c r="N114" s="25"/>
      <c r="O114" s="25"/>
    </row>
    <row r="115" spans="2:15" x14ac:dyDescent="0.25">
      <c r="B115" s="25"/>
      <c r="C115" s="25"/>
      <c r="D115" s="25"/>
      <c r="E115" s="25"/>
      <c r="G115" s="25"/>
      <c r="H115" s="25"/>
      <c r="I115" s="25"/>
      <c r="J115" s="25"/>
      <c r="K115" s="25"/>
      <c r="L115" s="25"/>
      <c r="M115" s="48"/>
      <c r="N115" s="25"/>
      <c r="O115" s="25"/>
    </row>
    <row r="116" spans="2:15" x14ac:dyDescent="0.25">
      <c r="B116" s="25"/>
      <c r="C116" s="25"/>
      <c r="D116" s="25"/>
      <c r="E116" s="25"/>
      <c r="G116" s="25"/>
      <c r="H116" s="25"/>
      <c r="I116" s="25"/>
      <c r="J116" s="25"/>
      <c r="K116" s="25"/>
      <c r="L116" s="25"/>
      <c r="M116" s="48"/>
      <c r="N116" s="25"/>
      <c r="O116" s="25"/>
    </row>
    <row r="117" spans="2:15" x14ac:dyDescent="0.25">
      <c r="B117" s="25"/>
      <c r="C117" s="25"/>
      <c r="D117" s="25"/>
      <c r="E117" s="25"/>
      <c r="G117" s="25"/>
      <c r="H117" s="25"/>
      <c r="I117" s="25"/>
      <c r="J117" s="25"/>
      <c r="K117" s="25"/>
      <c r="L117" s="25"/>
      <c r="M117" s="48"/>
      <c r="N117" s="25"/>
      <c r="O117" s="25"/>
    </row>
    <row r="118" spans="2:15" x14ac:dyDescent="0.25">
      <c r="B118" s="25"/>
      <c r="C118" s="25"/>
      <c r="D118" s="25"/>
      <c r="E118" s="25"/>
      <c r="G118" s="25"/>
      <c r="H118" s="25"/>
      <c r="I118" s="25"/>
      <c r="J118" s="25"/>
      <c r="K118" s="25"/>
      <c r="L118" s="25"/>
      <c r="M118" s="48"/>
      <c r="N118" s="25"/>
      <c r="O118" s="25"/>
    </row>
    <row r="119" spans="2:15" x14ac:dyDescent="0.25">
      <c r="B119" s="25"/>
      <c r="C119" s="25"/>
      <c r="D119" s="25"/>
      <c r="E119" s="25"/>
      <c r="G119" s="25"/>
      <c r="H119" s="25"/>
      <c r="I119" s="25"/>
      <c r="J119" s="25"/>
      <c r="K119" s="25"/>
      <c r="L119" s="25"/>
      <c r="M119" s="48"/>
      <c r="N119" s="25"/>
      <c r="O119" s="25"/>
    </row>
    <row r="120" spans="2:15" x14ac:dyDescent="0.25">
      <c r="B120" s="25"/>
      <c r="C120" s="25"/>
      <c r="D120" s="25"/>
      <c r="E120" s="25"/>
      <c r="G120" s="25"/>
      <c r="H120" s="25"/>
      <c r="I120" s="25"/>
      <c r="J120" s="25"/>
      <c r="K120" s="25"/>
      <c r="L120" s="25"/>
      <c r="M120" s="48"/>
      <c r="N120" s="25"/>
      <c r="O120" s="25"/>
    </row>
  </sheetData>
  <pageMargins left="0.7" right="0.7" top="0.75" bottom="0.75" header="0.3" footer="0.3"/>
  <pageSetup paperSize="9" orientation="portrait" r:id="rId1"/>
  <ignoredErrors>
    <ignoredError sqref="K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J61" sqref="J6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1" sqref="B3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General</vt:lpstr>
      <vt:lpstr>Data List</vt:lpstr>
      <vt:lpstr>Sheet2</vt:lpstr>
      <vt:lpstr>Sheet1</vt:lpstr>
      <vt:lpstr>Sheet3</vt:lpstr>
    </vt:vector>
  </TitlesOfParts>
  <Company>University of Brighton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Bernagozzi</dc:creator>
  <cp:lastModifiedBy>Marco Bernagozzi</cp:lastModifiedBy>
  <dcterms:created xsi:type="dcterms:W3CDTF">2017-01-30T15:17:39Z</dcterms:created>
  <dcterms:modified xsi:type="dcterms:W3CDTF">2017-10-31T18:03:16Z</dcterms:modified>
</cp:coreProperties>
</file>