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8340" yWindow="-90" windowWidth="10800" windowHeight="7935" activeTab="1"/>
  </bookViews>
  <sheets>
    <sheet name="Sheet1" sheetId="1" r:id="rId1"/>
    <sheet name="Overall mean age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30" i="2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F102" i="1" l="1"/>
  <c r="AF103"/>
  <c r="AF104"/>
  <c r="AF105"/>
  <c r="AF106"/>
  <c r="AF107"/>
  <c r="AF108"/>
  <c r="AG126" l="1"/>
  <c r="AI126"/>
  <c r="AJ126"/>
  <c r="AF126"/>
  <c r="AF101"/>
  <c r="AF100"/>
  <c r="AF99"/>
  <c r="AF98"/>
  <c r="AF97"/>
  <c r="AI102"/>
  <c r="AI101"/>
  <c r="AI100"/>
  <c r="AI99"/>
  <c r="AI98"/>
  <c r="AI97"/>
  <c r="AS58"/>
  <c r="AS59"/>
  <c r="AA58"/>
  <c r="AG58"/>
  <c r="AM58"/>
  <c r="AA59"/>
  <c r="AG59"/>
  <c r="AM59"/>
  <c r="C58"/>
  <c r="I58"/>
  <c r="O58"/>
  <c r="U58"/>
  <c r="C59"/>
  <c r="I59"/>
  <c r="O59"/>
  <c r="U59"/>
  <c r="B48" l="1"/>
  <c r="B49"/>
  <c r="B50"/>
  <c r="B51"/>
  <c r="B52"/>
  <c r="B53"/>
  <c r="B54"/>
  <c r="B46"/>
  <c r="B47"/>
  <c r="B45"/>
  <c r="S18" l="1"/>
  <c r="W18" s="1"/>
  <c r="S19"/>
  <c r="W19" s="1"/>
  <c r="S22"/>
  <c r="S23"/>
  <c r="W23" s="1"/>
  <c r="S27"/>
  <c r="W27" s="1"/>
  <c r="W22"/>
  <c r="V28"/>
  <c r="V24"/>
  <c r="V22"/>
  <c r="V20"/>
  <c r="V18"/>
  <c r="T25"/>
  <c r="S25" s="1"/>
  <c r="W25" s="1"/>
  <c r="T26"/>
  <c r="V26" s="1"/>
  <c r="T27"/>
  <c r="V27" s="1"/>
  <c r="T28"/>
  <c r="S28" s="1"/>
  <c r="W28" s="1"/>
  <c r="T29"/>
  <c r="S29" s="1"/>
  <c r="W29" s="1"/>
  <c r="T30"/>
  <c r="V30" s="1"/>
  <c r="T24"/>
  <c r="S24" s="1"/>
  <c r="W24" s="1"/>
  <c r="T19"/>
  <c r="V19" s="1"/>
  <c r="T20"/>
  <c r="S20" s="1"/>
  <c r="W20" s="1"/>
  <c r="T21"/>
  <c r="S21" s="1"/>
  <c r="W21" s="1"/>
  <c r="T22"/>
  <c r="T23"/>
  <c r="V23" s="1"/>
  <c r="T17"/>
  <c r="S17" s="1"/>
  <c r="W17" s="1"/>
  <c r="T18"/>
  <c r="V17" l="1"/>
  <c r="V21"/>
  <c r="V25"/>
  <c r="V29"/>
  <c r="S30"/>
  <c r="W30" s="1"/>
  <c r="S26"/>
  <c r="W26" s="1"/>
  <c r="AH62"/>
  <c r="AH63"/>
  <c r="AH69"/>
  <c r="AH75"/>
  <c r="AH72"/>
  <c r="Z74"/>
  <c r="Z71"/>
  <c r="Z63"/>
  <c r="Z61"/>
  <c r="Z62"/>
  <c r="Z65"/>
  <c r="Z73"/>
  <c r="Z75"/>
  <c r="Z77"/>
  <c r="Z72"/>
  <c r="Z70"/>
  <c r="Z76"/>
  <c r="AO22" l="1"/>
  <c r="AO23"/>
  <c r="AO24"/>
  <c r="AO25"/>
  <c r="AO26"/>
  <c r="AO27"/>
  <c r="AO28"/>
  <c r="AO29"/>
  <c r="AO30"/>
  <c r="AO31"/>
  <c r="AO32"/>
  <c r="AO33"/>
  <c r="AO34"/>
  <c r="AO35"/>
  <c r="AO36"/>
  <c r="AI22"/>
  <c r="AI23"/>
  <c r="AI24"/>
  <c r="AI25"/>
  <c r="AI26"/>
  <c r="AI27"/>
  <c r="AI28"/>
  <c r="AI29"/>
  <c r="AI30"/>
  <c r="AI31"/>
  <c r="AI32"/>
  <c r="AI33"/>
  <c r="AI34"/>
  <c r="AI35"/>
  <c r="AI36"/>
  <c r="AI37"/>
  <c r="AC25"/>
  <c r="AC26"/>
  <c r="AC27"/>
  <c r="AC28"/>
  <c r="AC29"/>
  <c r="AC30"/>
  <c r="AC31"/>
  <c r="AC32"/>
  <c r="AC33"/>
  <c r="AC34"/>
  <c r="AC35"/>
  <c r="AC36"/>
  <c r="AC37"/>
  <c r="AC38"/>
  <c r="AC39"/>
  <c r="Q14"/>
  <c r="Q30"/>
  <c r="Q31"/>
  <c r="Q32"/>
  <c r="Q33"/>
  <c r="Q34"/>
  <c r="Q35"/>
  <c r="Q36"/>
  <c r="Q37"/>
  <c r="Q38"/>
  <c r="Q39"/>
  <c r="Q40"/>
  <c r="Q41"/>
  <c r="Q42"/>
  <c r="Q43"/>
  <c r="K29"/>
  <c r="K30"/>
  <c r="K31"/>
  <c r="K32"/>
  <c r="K33"/>
  <c r="K34"/>
  <c r="K35"/>
  <c r="K36"/>
  <c r="K37"/>
  <c r="K38"/>
  <c r="K39"/>
  <c r="K40"/>
  <c r="K41"/>
  <c r="K42"/>
  <c r="E28"/>
  <c r="E29"/>
  <c r="E30"/>
  <c r="E31"/>
  <c r="E32"/>
  <c r="E33"/>
  <c r="E34"/>
  <c r="E35"/>
  <c r="E36"/>
  <c r="E37"/>
  <c r="E38"/>
  <c r="E39"/>
  <c r="E40"/>
  <c r="E41"/>
  <c r="E42"/>
  <c r="E43"/>
  <c r="E44"/>
  <c r="Y12" l="1"/>
  <c r="AL17" l="1"/>
  <c r="AK17" s="1"/>
  <c r="AO17" s="1"/>
  <c r="AL18"/>
  <c r="AK18" s="1"/>
  <c r="AO18" s="1"/>
  <c r="AL19"/>
  <c r="AK19" s="1"/>
  <c r="AO19" s="1"/>
  <c r="AL20"/>
  <c r="AK20" s="1"/>
  <c r="AO20" s="1"/>
  <c r="AL21"/>
  <c r="AK21" s="1"/>
  <c r="AO21" s="1"/>
  <c r="AL16"/>
  <c r="AK16" s="1"/>
  <c r="AO16" s="1"/>
  <c r="AL11"/>
  <c r="AK11" s="1"/>
  <c r="AO11" s="1"/>
  <c r="AL12"/>
  <c r="AK12" s="1"/>
  <c r="AO12" s="1"/>
  <c r="AL13"/>
  <c r="AK13" s="1"/>
  <c r="AO13" s="1"/>
  <c r="AL14"/>
  <c r="AK14" s="1"/>
  <c r="AO14" s="1"/>
  <c r="AL15"/>
  <c r="AK15" s="1"/>
  <c r="AO15" s="1"/>
  <c r="AL10"/>
  <c r="AK10" s="1"/>
  <c r="AO10" s="1"/>
  <c r="AL5"/>
  <c r="AK5" s="1"/>
  <c r="AO5" s="1"/>
  <c r="AL6"/>
  <c r="AK6" s="1"/>
  <c r="AO6" s="1"/>
  <c r="AL7"/>
  <c r="AK7" s="1"/>
  <c r="AO7" s="1"/>
  <c r="AL8"/>
  <c r="AK8" s="1"/>
  <c r="AO8" s="1"/>
  <c r="AL9"/>
  <c r="AK9" s="1"/>
  <c r="AO9" s="1"/>
  <c r="AL4"/>
  <c r="Z24"/>
  <c r="Y24" s="1"/>
  <c r="AC24" s="1"/>
  <c r="Z22"/>
  <c r="Y22" s="1"/>
  <c r="AC22" s="1"/>
  <c r="Z23"/>
  <c r="Y23" s="1"/>
  <c r="AC23" s="1"/>
  <c r="Z18"/>
  <c r="Y18" s="1"/>
  <c r="AC18" s="1"/>
  <c r="Z19"/>
  <c r="Y19" s="1"/>
  <c r="AC19" s="1"/>
  <c r="Z20"/>
  <c r="Y20" s="1"/>
  <c r="AC20" s="1"/>
  <c r="Z17"/>
  <c r="Y17" s="1"/>
  <c r="AC17" s="1"/>
  <c r="Z21"/>
  <c r="Y21" s="1"/>
  <c r="AC21" s="1"/>
  <c r="Z14"/>
  <c r="Y14" s="1"/>
  <c r="AC14" s="1"/>
  <c r="Z15"/>
  <c r="Y15" s="1"/>
  <c r="AC15" s="1"/>
  <c r="Z16"/>
  <c r="Y16" s="1"/>
  <c r="AC16" s="1"/>
  <c r="Z13"/>
  <c r="Y13" s="1"/>
  <c r="AC13" s="1"/>
  <c r="AR21"/>
  <c r="AR22"/>
  <c r="AQ22" s="1"/>
  <c r="AU22" s="1"/>
  <c r="AR20"/>
  <c r="AR17"/>
  <c r="AR18"/>
  <c r="AR19"/>
  <c r="AR16"/>
  <c r="AR15"/>
  <c r="AQ15" s="1"/>
  <c r="AU15" s="1"/>
  <c r="AR14"/>
  <c r="AR13"/>
  <c r="AR12"/>
  <c r="AR9"/>
  <c r="AR10"/>
  <c r="AR11"/>
  <c r="AR8"/>
  <c r="AR7"/>
  <c r="AR6"/>
  <c r="AR5"/>
  <c r="AQ5" s="1"/>
  <c r="AU5" s="1"/>
  <c r="AR4"/>
  <c r="AF16"/>
  <c r="AF17"/>
  <c r="AE17" s="1"/>
  <c r="AI17" s="1"/>
  <c r="AF18"/>
  <c r="AE18" s="1"/>
  <c r="AI18" s="1"/>
  <c r="AF19"/>
  <c r="AF20"/>
  <c r="AF21"/>
  <c r="AE21" s="1"/>
  <c r="AI21" s="1"/>
  <c r="AF15"/>
  <c r="AF11"/>
  <c r="AF12"/>
  <c r="AF13"/>
  <c r="AE13" s="1"/>
  <c r="AI13" s="1"/>
  <c r="AF14"/>
  <c r="AE14" s="1"/>
  <c r="AI14" s="1"/>
  <c r="AF10"/>
  <c r="AF5"/>
  <c r="AE5" s="1"/>
  <c r="AI5" s="1"/>
  <c r="AF6"/>
  <c r="AE6" s="1"/>
  <c r="AI6" s="1"/>
  <c r="AF7"/>
  <c r="AF8"/>
  <c r="AF9"/>
  <c r="AE9" s="1"/>
  <c r="AI9" s="1"/>
  <c r="AF4"/>
  <c r="Z5"/>
  <c r="Z6"/>
  <c r="Z7"/>
  <c r="Z8"/>
  <c r="Z9"/>
  <c r="Z10"/>
  <c r="Z11"/>
  <c r="Z4"/>
  <c r="N26"/>
  <c r="N27"/>
  <c r="N28"/>
  <c r="N29"/>
  <c r="N25"/>
  <c r="M25" s="1"/>
  <c r="Q25" s="1"/>
  <c r="N23"/>
  <c r="M23" s="1"/>
  <c r="Q23" s="1"/>
  <c r="N24"/>
  <c r="N22"/>
  <c r="M22" s="1"/>
  <c r="Q22" s="1"/>
  <c r="H25"/>
  <c r="H26"/>
  <c r="H27"/>
  <c r="H28"/>
  <c r="H24"/>
  <c r="G24" s="1"/>
  <c r="K24" s="1"/>
  <c r="H17"/>
  <c r="H18"/>
  <c r="H19"/>
  <c r="H20"/>
  <c r="H21"/>
  <c r="H22"/>
  <c r="H23"/>
  <c r="H16"/>
  <c r="N16"/>
  <c r="M16" s="1"/>
  <c r="Q16" s="1"/>
  <c r="N17"/>
  <c r="N18"/>
  <c r="N19"/>
  <c r="N20"/>
  <c r="N21"/>
  <c r="N15"/>
  <c r="T14"/>
  <c r="T15"/>
  <c r="T16"/>
  <c r="T13"/>
  <c r="T12"/>
  <c r="S12" s="1"/>
  <c r="W12" s="1"/>
  <c r="T10"/>
  <c r="T11"/>
  <c r="S11" s="1"/>
  <c r="W11" s="1"/>
  <c r="T9"/>
  <c r="T5"/>
  <c r="T6"/>
  <c r="T7"/>
  <c r="S7" s="1"/>
  <c r="W7" s="1"/>
  <c r="T8"/>
  <c r="S8" s="1"/>
  <c r="W8" s="1"/>
  <c r="T4"/>
  <c r="B20"/>
  <c r="B21"/>
  <c r="A21" s="1"/>
  <c r="E21" s="1"/>
  <c r="B22"/>
  <c r="A22" s="1"/>
  <c r="E22" s="1"/>
  <c r="B23"/>
  <c r="B24"/>
  <c r="B25"/>
  <c r="A25" s="1"/>
  <c r="E25" s="1"/>
  <c r="B26"/>
  <c r="A26" s="1"/>
  <c r="E26" s="1"/>
  <c r="B27"/>
  <c r="B19"/>
  <c r="B18"/>
  <c r="A18" s="1"/>
  <c r="E18" s="1"/>
  <c r="B15"/>
  <c r="B16"/>
  <c r="B17"/>
  <c r="B14"/>
  <c r="A14" s="1"/>
  <c r="E14" s="1"/>
  <c r="B9"/>
  <c r="A9" s="1"/>
  <c r="E9" s="1"/>
  <c r="B10"/>
  <c r="A10" s="1"/>
  <c r="E10" s="1"/>
  <c r="B11"/>
  <c r="B12"/>
  <c r="B13"/>
  <c r="A13" s="1"/>
  <c r="E13" s="1"/>
  <c r="H10"/>
  <c r="H11"/>
  <c r="H12"/>
  <c r="G12" s="1"/>
  <c r="K12" s="1"/>
  <c r="H13"/>
  <c r="G13" s="1"/>
  <c r="K13" s="1"/>
  <c r="H14"/>
  <c r="H9"/>
  <c r="B5"/>
  <c r="A5" s="1"/>
  <c r="E5" s="1"/>
  <c r="B6"/>
  <c r="A6" s="1"/>
  <c r="E6" s="1"/>
  <c r="B7"/>
  <c r="B8"/>
  <c r="B4"/>
  <c r="H6"/>
  <c r="H7"/>
  <c r="H8"/>
  <c r="H5"/>
  <c r="G5" s="1"/>
  <c r="K5" s="1"/>
  <c r="H4"/>
  <c r="N13"/>
  <c r="N12"/>
  <c r="N11"/>
  <c r="M11" s="1"/>
  <c r="Q11" s="1"/>
  <c r="N10"/>
  <c r="M10" s="1"/>
  <c r="Q10" s="1"/>
  <c r="N9"/>
  <c r="N8"/>
  <c r="N6"/>
  <c r="M6" s="1"/>
  <c r="Q6" s="1"/>
  <c r="N7"/>
  <c r="M7" s="1"/>
  <c r="Q7" s="1"/>
  <c r="N5"/>
  <c r="N4"/>
  <c r="N58" l="1"/>
  <c r="N59"/>
  <c r="T59"/>
  <c r="T58"/>
  <c r="H59"/>
  <c r="H58"/>
  <c r="Z58"/>
  <c r="Z59"/>
  <c r="AE4"/>
  <c r="AI4" s="1"/>
  <c r="AF59"/>
  <c r="AF58"/>
  <c r="B58"/>
  <c r="B59"/>
  <c r="W16"/>
  <c r="S16"/>
  <c r="AK4"/>
  <c r="AO4" s="1"/>
  <c r="AL58"/>
  <c r="AL59"/>
  <c r="AR58"/>
  <c r="AR59"/>
  <c r="AN5"/>
  <c r="D18"/>
  <c r="AH9"/>
  <c r="AB16"/>
  <c r="V11"/>
  <c r="P22"/>
  <c r="AN13"/>
  <c r="AN12"/>
  <c r="J24"/>
  <c r="AB21"/>
  <c r="AB13"/>
  <c r="P23"/>
  <c r="AN9"/>
  <c r="AB20"/>
  <c r="J12"/>
  <c r="AH14"/>
  <c r="AT22"/>
  <c r="AN8"/>
  <c r="AB17"/>
  <c r="AN20"/>
  <c r="J6"/>
  <c r="G6"/>
  <c r="K6" s="1"/>
  <c r="D15"/>
  <c r="A15"/>
  <c r="E15" s="1"/>
  <c r="V9"/>
  <c r="S9"/>
  <c r="W9" s="1"/>
  <c r="D26"/>
  <c r="D9"/>
  <c r="P7"/>
  <c r="P21"/>
  <c r="M21"/>
  <c r="Q21" s="1"/>
  <c r="J23"/>
  <c r="G23"/>
  <c r="K23" s="1"/>
  <c r="J25"/>
  <c r="G25"/>
  <c r="K25" s="1"/>
  <c r="P29"/>
  <c r="M29"/>
  <c r="Q29" s="1"/>
  <c r="AB8"/>
  <c r="Y8"/>
  <c r="AC8" s="1"/>
  <c r="AH4"/>
  <c r="AT13"/>
  <c r="AQ13"/>
  <c r="AU13" s="1"/>
  <c r="D4"/>
  <c r="A4"/>
  <c r="E4" s="1"/>
  <c r="D12"/>
  <c r="A12"/>
  <c r="E12" s="1"/>
  <c r="D14"/>
  <c r="P6"/>
  <c r="P20"/>
  <c r="M20"/>
  <c r="Q20" s="1"/>
  <c r="J22"/>
  <c r="G22"/>
  <c r="K22" s="1"/>
  <c r="J28"/>
  <c r="G28"/>
  <c r="K28" s="1"/>
  <c r="P28"/>
  <c r="M28"/>
  <c r="Q28" s="1"/>
  <c r="AB11"/>
  <c r="Y11"/>
  <c r="AC11" s="1"/>
  <c r="AH20"/>
  <c r="AE20"/>
  <c r="AI20" s="1"/>
  <c r="AT6"/>
  <c r="AQ6"/>
  <c r="AU6" s="1"/>
  <c r="AT14"/>
  <c r="AQ14"/>
  <c r="AU14" s="1"/>
  <c r="AT20"/>
  <c r="AQ20"/>
  <c r="AU20" s="1"/>
  <c r="P4"/>
  <c r="M4"/>
  <c r="Q4" s="1"/>
  <c r="P8"/>
  <c r="M8"/>
  <c r="Q8" s="1"/>
  <c r="P12"/>
  <c r="M12"/>
  <c r="Q12" s="1"/>
  <c r="J8"/>
  <c r="G8"/>
  <c r="K8" s="1"/>
  <c r="D8"/>
  <c r="A8"/>
  <c r="E8" s="1"/>
  <c r="J9"/>
  <c r="G9"/>
  <c r="K9" s="1"/>
  <c r="J11"/>
  <c r="G11"/>
  <c r="K11" s="1"/>
  <c r="D11"/>
  <c r="A11"/>
  <c r="E11" s="1"/>
  <c r="D17"/>
  <c r="A17"/>
  <c r="E17" s="1"/>
  <c r="D19"/>
  <c r="A19"/>
  <c r="E19" s="1"/>
  <c r="D24"/>
  <c r="A24"/>
  <c r="E24" s="1"/>
  <c r="D20"/>
  <c r="A20"/>
  <c r="E20" s="1"/>
  <c r="V6"/>
  <c r="S6"/>
  <c r="W6" s="1"/>
  <c r="V10"/>
  <c r="S10"/>
  <c r="W10" s="1"/>
  <c r="V15"/>
  <c r="S15"/>
  <c r="W15" s="1"/>
  <c r="D22"/>
  <c r="D13"/>
  <c r="D5"/>
  <c r="P11"/>
  <c r="V16"/>
  <c r="V7"/>
  <c r="P19"/>
  <c r="M19"/>
  <c r="Q19" s="1"/>
  <c r="P16"/>
  <c r="J21"/>
  <c r="G21"/>
  <c r="K21" s="1"/>
  <c r="J17"/>
  <c r="G17"/>
  <c r="K17" s="1"/>
  <c r="J27"/>
  <c r="G27"/>
  <c r="K27" s="1"/>
  <c r="P24"/>
  <c r="M24"/>
  <c r="Q24" s="1"/>
  <c r="P27"/>
  <c r="M27"/>
  <c r="Q27" s="1"/>
  <c r="AB10"/>
  <c r="Y10"/>
  <c r="AC10" s="1"/>
  <c r="AB6"/>
  <c r="Y6"/>
  <c r="AC6" s="1"/>
  <c r="AH6"/>
  <c r="AH8"/>
  <c r="AE8"/>
  <c r="AI8" s="1"/>
  <c r="AH10"/>
  <c r="AE10"/>
  <c r="AI10" s="1"/>
  <c r="AH11"/>
  <c r="AE11"/>
  <c r="AI11" s="1"/>
  <c r="AH19"/>
  <c r="AE19"/>
  <c r="AI19" s="1"/>
  <c r="AH21"/>
  <c r="AH13"/>
  <c r="AT7"/>
  <c r="AQ7"/>
  <c r="AU7" s="1"/>
  <c r="AT9"/>
  <c r="AQ9"/>
  <c r="AU9" s="1"/>
  <c r="AT17"/>
  <c r="AQ17"/>
  <c r="AU17" s="1"/>
  <c r="AN15"/>
  <c r="AN11"/>
  <c r="AN7"/>
  <c r="AB23"/>
  <c r="AB19"/>
  <c r="AB15"/>
  <c r="AN16"/>
  <c r="AN19"/>
  <c r="J4"/>
  <c r="G4"/>
  <c r="K4" s="1"/>
  <c r="V13"/>
  <c r="S13"/>
  <c r="W13" s="1"/>
  <c r="P17"/>
  <c r="M17"/>
  <c r="Q17" s="1"/>
  <c r="J19"/>
  <c r="G19"/>
  <c r="K19" s="1"/>
  <c r="AB4"/>
  <c r="Y4"/>
  <c r="AC4" s="1"/>
  <c r="AH17"/>
  <c r="AT11"/>
  <c r="AQ11"/>
  <c r="AU11" s="1"/>
  <c r="AT19"/>
  <c r="AQ19"/>
  <c r="AU19" s="1"/>
  <c r="AT5"/>
  <c r="D25"/>
  <c r="D6"/>
  <c r="J5"/>
  <c r="V8"/>
  <c r="J18"/>
  <c r="G18"/>
  <c r="K18" s="1"/>
  <c r="AB7"/>
  <c r="Y7"/>
  <c r="AC7" s="1"/>
  <c r="AH12"/>
  <c r="AE12"/>
  <c r="AI12" s="1"/>
  <c r="AH16"/>
  <c r="AE16"/>
  <c r="AI16" s="1"/>
  <c r="AT10"/>
  <c r="AQ10"/>
  <c r="AU10" s="1"/>
  <c r="AT18"/>
  <c r="AQ18"/>
  <c r="AU18" s="1"/>
  <c r="AN4"/>
  <c r="AB24"/>
  <c r="P5"/>
  <c r="M5"/>
  <c r="Q5" s="1"/>
  <c r="P9"/>
  <c r="M9"/>
  <c r="Q9" s="1"/>
  <c r="P13"/>
  <c r="M13"/>
  <c r="Q13" s="1"/>
  <c r="J7"/>
  <c r="G7"/>
  <c r="K7" s="1"/>
  <c r="D7"/>
  <c r="A7"/>
  <c r="E7" s="1"/>
  <c r="J14"/>
  <c r="G14"/>
  <c r="K14" s="1"/>
  <c r="J10"/>
  <c r="G10"/>
  <c r="K10" s="1"/>
  <c r="D16"/>
  <c r="A16"/>
  <c r="E16" s="1"/>
  <c r="D27"/>
  <c r="A27"/>
  <c r="E27" s="1"/>
  <c r="D23"/>
  <c r="A23"/>
  <c r="E23" s="1"/>
  <c r="V4"/>
  <c r="S4"/>
  <c r="W4" s="1"/>
  <c r="V5"/>
  <c r="S5"/>
  <c r="W5" s="1"/>
  <c r="V14"/>
  <c r="S14"/>
  <c r="W14" s="1"/>
  <c r="D21"/>
  <c r="D10"/>
  <c r="J13"/>
  <c r="P10"/>
  <c r="V12"/>
  <c r="P15"/>
  <c r="M15"/>
  <c r="Q15" s="1"/>
  <c r="P18"/>
  <c r="M18"/>
  <c r="Q18" s="1"/>
  <c r="J16"/>
  <c r="G16"/>
  <c r="K16" s="1"/>
  <c r="J20"/>
  <c r="G20"/>
  <c r="K20" s="1"/>
  <c r="J26"/>
  <c r="G26"/>
  <c r="K26" s="1"/>
  <c r="P25"/>
  <c r="P26"/>
  <c r="M26"/>
  <c r="Q26" s="1"/>
  <c r="AB9"/>
  <c r="Y9"/>
  <c r="AC9" s="1"/>
  <c r="AB5"/>
  <c r="Y5"/>
  <c r="AC5" s="1"/>
  <c r="AH5"/>
  <c r="AH7"/>
  <c r="AE7"/>
  <c r="AI7" s="1"/>
  <c r="AH15"/>
  <c r="AE15"/>
  <c r="AI15" s="1"/>
  <c r="AH18"/>
  <c r="AT4"/>
  <c r="AQ4"/>
  <c r="AU4" s="1"/>
  <c r="AT8"/>
  <c r="AQ8"/>
  <c r="AU8" s="1"/>
  <c r="AT12"/>
  <c r="AQ12"/>
  <c r="AU12" s="1"/>
  <c r="AT16"/>
  <c r="AQ16"/>
  <c r="AU16" s="1"/>
  <c r="AT15"/>
  <c r="AT21"/>
  <c r="AQ21"/>
  <c r="AU21" s="1"/>
  <c r="AN14"/>
  <c r="AN10"/>
  <c r="AN6"/>
  <c r="AB22"/>
  <c r="AB18"/>
  <c r="AB14"/>
  <c r="AN18"/>
  <c r="AN21"/>
  <c r="AN17"/>
</calcChain>
</file>

<file path=xl/sharedStrings.xml><?xml version="1.0" encoding="utf-8"?>
<sst xmlns="http://schemas.openxmlformats.org/spreadsheetml/2006/main" count="145" uniqueCount="40">
  <si>
    <t>Age</t>
  </si>
  <si>
    <t>weight</t>
  </si>
  <si>
    <t>MC</t>
  </si>
  <si>
    <t>MS</t>
  </si>
  <si>
    <t>MA</t>
  </si>
  <si>
    <t>MPA</t>
  </si>
  <si>
    <t>FC</t>
  </si>
  <si>
    <t>FS</t>
  </si>
  <si>
    <t>FA</t>
  </si>
  <si>
    <t>FPA</t>
  </si>
  <si>
    <t>weight/age</t>
  </si>
  <si>
    <t>Victoria</t>
  </si>
  <si>
    <t>t-Test: Two-Sample Assuming Unequal Variances</t>
  </si>
  <si>
    <t>Mean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</si>
  <si>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</si>
  <si>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</si>
  <si>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</si>
  <si>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</si>
  <si>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</si>
  <si>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</si>
  <si>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</si>
  <si>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</si>
  <si>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</si>
  <si>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Age:weight comparison</t>
  </si>
  <si>
    <t>Variable 1</t>
  </si>
  <si>
    <t>Variable 2</t>
  </si>
  <si>
    <t>Overal mean age</t>
  </si>
  <si>
    <t>Column1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</si>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</sst>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0" fontId="0" fillId="2" borderId="0" xfId="0" applyFill="1"/>
    <xf numFmtId="2" fontId="0" fillId="0" borderId="0" xfId="0" applyNumberFormat="1" applyFill="1"/>
    <xf numFmtId="0" fontId="0" fillId="0" borderId="0" xfId="0" applyFill="1"/>
    <xf numFmtId="0" fontId="0" fillId="3" borderId="0" xfId="0" applyFill="1"/>
    <xf numFmtId="2" fontId="1" fillId="0" borderId="0" xfId="0" applyNumberFormat="1" applyFont="1"/>
    <xf numFmtId="0" fontId="1" fillId="0" borderId="0" xfId="0" applyFont="1"/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4" borderId="0" xfId="0" applyFill="1" applyAlignment="1"/>
    <xf numFmtId="0" fontId="0" fillId="4" borderId="0" xfId="0" applyFill="1"/>
    <xf numFmtId="0" fontId="0" fillId="5" borderId="0" xfId="0" applyFill="1"/>
    <xf numFmtId="1" fontId="0" fillId="3" borderId="0" xfId="0" applyNumberFormat="1" applyFill="1"/>
    <xf numFmtId="1" fontId="1" fillId="3" borderId="0" xfId="0" applyNumberFormat="1" applyFont="1" applyFill="1"/>
    <xf numFmtId="164" fontId="0" fillId="3" borderId="0" xfId="0" applyNumberFormat="1" applyFill="1" applyAlignment="1"/>
    <xf numFmtId="164" fontId="0" fillId="4" borderId="0" xfId="0" applyNumberFormat="1" applyFill="1" applyAlignment="1"/>
    <xf numFmtId="2" fontId="0" fillId="3" borderId="0" xfId="0" applyNumberFormat="1" applyFill="1" applyAlignment="1"/>
    <xf numFmtId="2" fontId="0" fillId="0" borderId="0" xfId="1" applyNumberFormat="1" applyFont="1" applyAlignment="1">
      <alignment vertical="center"/>
    </xf>
    <xf numFmtId="2" fontId="3" fillId="0" borderId="0" xfId="0" applyNumberFormat="1" applyFont="1"/>
    <xf numFmtId="0" fontId="3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U130"/>
  <sheetViews>
    <sheetView topLeftCell="T17" zoomScale="80" zoomScaleNormal="80" workbookViewId="0">
      <selection activeCell="AL4" sqref="AL4:AL36"/>
    </sheetView>
  </sheetViews>
  <sheetFormatPr defaultRowHeight="15"/>
  <cols>
    <col min="14" max="14" width="10.7109375" bestFit="1" customWidth="1"/>
  </cols>
  <sheetData>
    <row r="2" spans="1:47">
      <c r="B2" t="s">
        <v>2</v>
      </c>
      <c r="H2" t="s">
        <v>3</v>
      </c>
      <c r="N2" t="s">
        <v>4</v>
      </c>
      <c r="T2" t="s">
        <v>5</v>
      </c>
      <c r="Z2" t="s">
        <v>6</v>
      </c>
      <c r="AF2" t="s">
        <v>7</v>
      </c>
      <c r="AL2" t="s">
        <v>8</v>
      </c>
      <c r="AR2" t="s">
        <v>9</v>
      </c>
    </row>
    <row r="3" spans="1:47">
      <c r="A3" s="6" t="s">
        <v>0</v>
      </c>
      <c r="B3" t="s">
        <v>0</v>
      </c>
      <c r="C3" t="s">
        <v>1</v>
      </c>
      <c r="D3" t="s">
        <v>10</v>
      </c>
      <c r="E3" t="s">
        <v>10</v>
      </c>
      <c r="G3" s="6" t="s">
        <v>0</v>
      </c>
      <c r="H3" t="s">
        <v>0</v>
      </c>
      <c r="I3" t="s">
        <v>1</v>
      </c>
      <c r="J3" t="s">
        <v>10</v>
      </c>
      <c r="K3" t="s">
        <v>10</v>
      </c>
      <c r="M3" s="6" t="s">
        <v>0</v>
      </c>
      <c r="N3" t="s">
        <v>0</v>
      </c>
      <c r="O3" t="s">
        <v>1</v>
      </c>
      <c r="P3" t="s">
        <v>10</v>
      </c>
      <c r="Q3" t="s">
        <v>10</v>
      </c>
      <c r="S3" s="6" t="s">
        <v>0</v>
      </c>
      <c r="T3" t="s">
        <v>0</v>
      </c>
      <c r="U3" t="s">
        <v>1</v>
      </c>
      <c r="V3" t="s">
        <v>10</v>
      </c>
      <c r="W3" t="s">
        <v>10</v>
      </c>
      <c r="Y3" s="6" t="s">
        <v>0</v>
      </c>
      <c r="Z3" t="s">
        <v>0</v>
      </c>
      <c r="AA3" t="s">
        <v>1</v>
      </c>
      <c r="AB3" t="s">
        <v>10</v>
      </c>
      <c r="AC3" t="s">
        <v>10</v>
      </c>
      <c r="AE3" s="6" t="s">
        <v>0</v>
      </c>
      <c r="AF3" t="s">
        <v>0</v>
      </c>
      <c r="AG3" t="s">
        <v>1</v>
      </c>
      <c r="AH3" t="s">
        <v>10</v>
      </c>
      <c r="AI3" t="s">
        <v>10</v>
      </c>
      <c r="AJ3" s="5"/>
      <c r="AK3" s="6" t="s">
        <v>0</v>
      </c>
      <c r="AL3" t="s">
        <v>0</v>
      </c>
      <c r="AM3" t="s">
        <v>1</v>
      </c>
      <c r="AN3" t="s">
        <v>10</v>
      </c>
      <c r="AO3" t="s">
        <v>10</v>
      </c>
      <c r="AQ3" s="6" t="s">
        <v>0</v>
      </c>
      <c r="AR3" t="s">
        <v>0</v>
      </c>
      <c r="AS3" t="s">
        <v>1</v>
      </c>
      <c r="AT3" t="s">
        <v>10</v>
      </c>
      <c r="AU3" t="s">
        <v>10</v>
      </c>
    </row>
    <row r="4" spans="1:47">
      <c r="A4" s="14">
        <f>B4/30.5</f>
        <v>2.557377049180328</v>
      </c>
      <c r="B4" s="1">
        <f>DATE(2013,10,10)-DATE(2013,7,24)</f>
        <v>78</v>
      </c>
      <c r="C4">
        <v>28.6</v>
      </c>
      <c r="D4">
        <f>C4/B4</f>
        <v>0.3666666666666667</v>
      </c>
      <c r="E4">
        <f>C4/A4</f>
        <v>11.183333333333334</v>
      </c>
      <c r="G4" s="14">
        <f>H4/30.5</f>
        <v>3.8032786885245899</v>
      </c>
      <c r="H4" s="1">
        <f>DATE(2013,10,8)-DATE(2013,6,14)</f>
        <v>116</v>
      </c>
      <c r="I4">
        <v>28.8</v>
      </c>
      <c r="J4">
        <f>I4/H4</f>
        <v>0.24827586206896551</v>
      </c>
      <c r="K4">
        <f>I4/G4</f>
        <v>7.5724137931034488</v>
      </c>
      <c r="M4" s="14">
        <f>N4/30.5</f>
        <v>4.2622950819672134</v>
      </c>
      <c r="N4" s="1">
        <f>DATE(2013,10,8)-DATE(2013,5,31)</f>
        <v>130</v>
      </c>
      <c r="O4">
        <v>27.4</v>
      </c>
      <c r="P4">
        <f>O4/N4</f>
        <v>0.21076923076923076</v>
      </c>
      <c r="Q4">
        <f>O4/M4</f>
        <v>6.428461538461538</v>
      </c>
      <c r="S4" s="14">
        <f>T4/30.5</f>
        <v>4.2295081967213113</v>
      </c>
      <c r="T4" s="1">
        <f>DATE(2014,7,30)-DATE(2014,3,23)</f>
        <v>129</v>
      </c>
      <c r="U4">
        <v>31.8</v>
      </c>
      <c r="V4">
        <f>U4/T4</f>
        <v>0.24651162790697675</v>
      </c>
      <c r="W4">
        <f>U4/S4</f>
        <v>7.5186046511627911</v>
      </c>
      <c r="Y4" s="14">
        <f>Z4/30.5</f>
        <v>6.4918032786885247</v>
      </c>
      <c r="Z4" s="1">
        <f>DATE(2014,9,26)-DATE(2014,3,12)</f>
        <v>198</v>
      </c>
      <c r="AA4">
        <v>21.4</v>
      </c>
      <c r="AB4">
        <f>AA4/Z4</f>
        <v>0.10808080808080807</v>
      </c>
      <c r="AC4">
        <f>AA4/Y4</f>
        <v>3.2964646464646461</v>
      </c>
      <c r="AE4" s="14">
        <f>AF4/30.5</f>
        <v>13.803278688524591</v>
      </c>
      <c r="AF4" s="2">
        <f>DATE(2014,9,26)-DATE(2013,8,1)</f>
        <v>421</v>
      </c>
      <c r="AG4" s="3">
        <v>32.299999999999997</v>
      </c>
      <c r="AH4" s="3">
        <f>AG4/AF4</f>
        <v>7.6722090261282655E-2</v>
      </c>
      <c r="AI4" s="13">
        <f>AG4/AE4</f>
        <v>2.3400237529691208</v>
      </c>
      <c r="AJ4" s="5"/>
      <c r="AK4" s="14">
        <f>AL4/30.5</f>
        <v>4.557377049180328</v>
      </c>
      <c r="AL4" s="1">
        <f>DATE(2013,7,17)-DATE(2013,2,28)</f>
        <v>139</v>
      </c>
      <c r="AM4">
        <v>23.8</v>
      </c>
      <c r="AN4">
        <f>AM4/AL4</f>
        <v>0.17122302158273381</v>
      </c>
      <c r="AO4">
        <f>AM4/AK4</f>
        <v>5.2223021582733811</v>
      </c>
      <c r="AQ4" s="14">
        <f>AR4/30.5</f>
        <v>8.721311475409836</v>
      </c>
      <c r="AR4" s="4">
        <f>DATE(2014,12,11)-DATE(2014,3,20)</f>
        <v>266</v>
      </c>
      <c r="AS4">
        <v>25.7</v>
      </c>
      <c r="AT4">
        <f>AS4/AR4</f>
        <v>9.6616541353383462E-2</v>
      </c>
      <c r="AU4">
        <f>AS4/AQ4</f>
        <v>2.9468045112781955</v>
      </c>
    </row>
    <row r="5" spans="1:47">
      <c r="A5" s="14">
        <f t="shared" ref="A5:A27" si="0">B5/30.5</f>
        <v>2.557377049180328</v>
      </c>
      <c r="B5" s="1">
        <f t="shared" ref="B5:B13" si="1">DATE(2013,10,10)-DATE(2013,7,24)</f>
        <v>78</v>
      </c>
      <c r="C5">
        <v>28.4</v>
      </c>
      <c r="D5">
        <f t="shared" ref="D5:D27" si="2">C5/B5</f>
        <v>0.36410256410256409</v>
      </c>
      <c r="E5">
        <f t="shared" ref="E5:E44" si="3">C5/A5</f>
        <v>11.105128205128203</v>
      </c>
      <c r="G5" s="14">
        <f t="shared" ref="G5:G28" si="4">H5/30.5</f>
        <v>3.278688524590164</v>
      </c>
      <c r="H5" s="1">
        <f>DATE(2013,10,8)-DATE(2013,6,30)</f>
        <v>100</v>
      </c>
      <c r="I5">
        <v>30.7</v>
      </c>
      <c r="J5">
        <f t="shared" ref="J5:J14" si="5">I5/H5</f>
        <v>0.307</v>
      </c>
      <c r="K5">
        <f t="shared" ref="K5:K42" si="6">I5/G5</f>
        <v>9.3635000000000002</v>
      </c>
      <c r="M5" s="14">
        <f t="shared" ref="M5:M29" si="7">N5/30.5</f>
        <v>4.0983606557377046</v>
      </c>
      <c r="N5" s="1">
        <f>DATE(2013,10,8)-DATE(2013,6,5)</f>
        <v>125</v>
      </c>
      <c r="O5">
        <v>34.6</v>
      </c>
      <c r="P5">
        <f t="shared" ref="P5:P13" si="8">O5/N5</f>
        <v>0.27679999999999999</v>
      </c>
      <c r="Q5">
        <f t="shared" ref="Q5:Q43" si="9">O5/M5</f>
        <v>8.442400000000001</v>
      </c>
      <c r="S5" s="14">
        <f t="shared" ref="S5:S15" si="10">T5/30.5</f>
        <v>4.2295081967213113</v>
      </c>
      <c r="T5" s="1">
        <f t="shared" ref="T5:T8" si="11">DATE(2014,7,30)-DATE(2014,3,23)</f>
        <v>129</v>
      </c>
      <c r="U5">
        <v>29.2</v>
      </c>
      <c r="V5">
        <f t="shared" ref="V5:V30" si="12">U5/T5</f>
        <v>0.22635658914728682</v>
      </c>
      <c r="W5">
        <f t="shared" ref="W5:W30" si="13">U5/S5</f>
        <v>6.9038759689922484</v>
      </c>
      <c r="Y5" s="14">
        <f t="shared" ref="Y5:Y24" si="14">Z5/30.5</f>
        <v>6.4918032786885247</v>
      </c>
      <c r="Z5" s="1">
        <f t="shared" ref="Z5:Z11" si="15">DATE(2014,9,26)-DATE(2014,3,12)</f>
        <v>198</v>
      </c>
      <c r="AA5">
        <v>23.4</v>
      </c>
      <c r="AB5">
        <f t="shared" ref="AB5:AB24" si="16">AA5/Z5</f>
        <v>0.11818181818181818</v>
      </c>
      <c r="AC5">
        <f t="shared" ref="AC5:AC39" si="17">AA5/Y5</f>
        <v>3.6045454545454541</v>
      </c>
      <c r="AE5" s="14">
        <f t="shared" ref="AE5:AE21" si="18">AF5/30.5</f>
        <v>13.803278688524591</v>
      </c>
      <c r="AF5" s="2">
        <f t="shared" ref="AF5:AF9" si="19">DATE(2014,9,26)-DATE(2013,8,1)</f>
        <v>421</v>
      </c>
      <c r="AG5" s="3">
        <v>37.799999999999997</v>
      </c>
      <c r="AH5" s="3">
        <f t="shared" ref="AH5:AH21" si="20">AG5/AF5</f>
        <v>8.9786223277909735E-2</v>
      </c>
      <c r="AI5" s="13">
        <f t="shared" ref="AI5:AI37" si="21">AG5/AE5</f>
        <v>2.7384798099762468</v>
      </c>
      <c r="AJ5" s="5"/>
      <c r="AK5" s="14">
        <f t="shared" ref="AK5:AK21" si="22">AL5/30.5</f>
        <v>4.557377049180328</v>
      </c>
      <c r="AL5" s="1">
        <f t="shared" ref="AL5:AL9" si="23">DATE(2013,7,17)-DATE(2013,2,28)</f>
        <v>139</v>
      </c>
      <c r="AM5">
        <v>22.7</v>
      </c>
      <c r="AN5">
        <f t="shared" ref="AN5:AN21" si="24">AM5/AL5</f>
        <v>0.16330935251798562</v>
      </c>
      <c r="AO5">
        <f t="shared" ref="AO5:AO36" si="25">AM5/AK5</f>
        <v>4.9809352517985612</v>
      </c>
      <c r="AQ5" s="14">
        <f t="shared" ref="AQ5:AQ22" si="26">AR5/30.5</f>
        <v>8.721311475409836</v>
      </c>
      <c r="AR5" s="4">
        <f>DATE(2014,12,11)-DATE(2014,3,20)</f>
        <v>266</v>
      </c>
      <c r="AS5">
        <v>32.4</v>
      </c>
      <c r="AT5">
        <f t="shared" ref="AT5:AT19" si="27">AS5/AR5</f>
        <v>0.12180451127819548</v>
      </c>
      <c r="AU5">
        <f t="shared" ref="AU5:AU22" si="28">AS5/AQ5</f>
        <v>3.7150375939849622</v>
      </c>
    </row>
    <row r="6" spans="1:47">
      <c r="A6" s="14">
        <f t="shared" si="0"/>
        <v>2.557377049180328</v>
      </c>
      <c r="B6" s="1">
        <f t="shared" si="1"/>
        <v>78</v>
      </c>
      <c r="C6">
        <v>29.5</v>
      </c>
      <c r="D6">
        <f t="shared" si="2"/>
        <v>0.37820512820512819</v>
      </c>
      <c r="E6">
        <f t="shared" si="3"/>
        <v>11.535256410256409</v>
      </c>
      <c r="G6" s="14">
        <f t="shared" si="4"/>
        <v>3.278688524590164</v>
      </c>
      <c r="H6" s="1">
        <f t="shared" ref="H6:H8" si="29">DATE(2013,10,8)-DATE(2013,6,30)</f>
        <v>100</v>
      </c>
      <c r="I6">
        <v>30.5</v>
      </c>
      <c r="J6">
        <f t="shared" si="5"/>
        <v>0.30499999999999999</v>
      </c>
      <c r="K6">
        <f t="shared" si="6"/>
        <v>9.3025000000000002</v>
      </c>
      <c r="M6" s="14">
        <f t="shared" si="7"/>
        <v>4.0983606557377046</v>
      </c>
      <c r="N6" s="1">
        <f t="shared" ref="N6:N7" si="30">DATE(2013,10,8)-DATE(2013,6,5)</f>
        <v>125</v>
      </c>
      <c r="O6">
        <v>34.5</v>
      </c>
      <c r="P6">
        <f t="shared" si="8"/>
        <v>0.27600000000000002</v>
      </c>
      <c r="Q6">
        <f t="shared" si="9"/>
        <v>8.418000000000001</v>
      </c>
      <c r="S6" s="14">
        <f t="shared" si="10"/>
        <v>4.2295081967213113</v>
      </c>
      <c r="T6" s="1">
        <f t="shared" si="11"/>
        <v>129</v>
      </c>
      <c r="U6">
        <v>28.9</v>
      </c>
      <c r="V6">
        <f t="shared" si="12"/>
        <v>0.22403100775193796</v>
      </c>
      <c r="W6">
        <f t="shared" si="13"/>
        <v>6.8329457364341089</v>
      </c>
      <c r="Y6" s="14">
        <f t="shared" si="14"/>
        <v>6.4918032786885247</v>
      </c>
      <c r="Z6" s="1">
        <f t="shared" si="15"/>
        <v>198</v>
      </c>
      <c r="AA6">
        <v>22.2</v>
      </c>
      <c r="AB6">
        <f t="shared" si="16"/>
        <v>0.11212121212121212</v>
      </c>
      <c r="AC6">
        <f t="shared" si="17"/>
        <v>3.4196969696969695</v>
      </c>
      <c r="AE6" s="14">
        <f t="shared" si="18"/>
        <v>13.803278688524591</v>
      </c>
      <c r="AF6" s="2">
        <f t="shared" si="19"/>
        <v>421</v>
      </c>
      <c r="AG6" s="2">
        <v>25.5</v>
      </c>
      <c r="AH6" s="3">
        <f t="shared" si="20"/>
        <v>6.0570071258907364E-2</v>
      </c>
      <c r="AI6" s="13">
        <f t="shared" si="21"/>
        <v>1.8473871733966745</v>
      </c>
      <c r="AJ6" s="5"/>
      <c r="AK6" s="14">
        <f t="shared" si="22"/>
        <v>4.557377049180328</v>
      </c>
      <c r="AL6" s="1">
        <f t="shared" si="23"/>
        <v>139</v>
      </c>
      <c r="AM6">
        <v>22.4</v>
      </c>
      <c r="AN6">
        <f t="shared" si="24"/>
        <v>0.16115107913669063</v>
      </c>
      <c r="AO6">
        <f t="shared" si="25"/>
        <v>4.9151079136690639</v>
      </c>
      <c r="AQ6" s="14">
        <f t="shared" si="26"/>
        <v>5.1147540983606561</v>
      </c>
      <c r="AR6" s="4">
        <f>DATE(2014,12,11)-DATE(2014,7,8)</f>
        <v>156</v>
      </c>
      <c r="AS6">
        <v>23.4</v>
      </c>
      <c r="AT6">
        <f t="shared" si="27"/>
        <v>0.15</v>
      </c>
      <c r="AU6">
        <f t="shared" si="28"/>
        <v>4.5749999999999993</v>
      </c>
    </row>
    <row r="7" spans="1:47">
      <c r="A7" s="14">
        <f t="shared" si="0"/>
        <v>2.557377049180328</v>
      </c>
      <c r="B7" s="1">
        <f t="shared" si="1"/>
        <v>78</v>
      </c>
      <c r="C7">
        <v>32.6</v>
      </c>
      <c r="D7">
        <f t="shared" si="2"/>
        <v>0.41794871794871796</v>
      </c>
      <c r="E7">
        <f t="shared" si="3"/>
        <v>12.747435897435897</v>
      </c>
      <c r="G7" s="14">
        <f t="shared" si="4"/>
        <v>3.278688524590164</v>
      </c>
      <c r="H7" s="1">
        <f t="shared" si="29"/>
        <v>100</v>
      </c>
      <c r="I7">
        <v>29.5</v>
      </c>
      <c r="J7">
        <f t="shared" si="5"/>
        <v>0.29499999999999998</v>
      </c>
      <c r="K7">
        <f t="shared" si="6"/>
        <v>8.9975000000000005</v>
      </c>
      <c r="M7" s="14">
        <f t="shared" si="7"/>
        <v>4.0983606557377046</v>
      </c>
      <c r="N7" s="1">
        <f t="shared" si="30"/>
        <v>125</v>
      </c>
      <c r="O7">
        <v>34.299999999999997</v>
      </c>
      <c r="P7">
        <f t="shared" si="8"/>
        <v>0.27439999999999998</v>
      </c>
      <c r="Q7">
        <f t="shared" si="9"/>
        <v>8.3691999999999993</v>
      </c>
      <c r="S7" s="14">
        <f t="shared" si="10"/>
        <v>4.2295081967213113</v>
      </c>
      <c r="T7" s="1">
        <f t="shared" si="11"/>
        <v>129</v>
      </c>
      <c r="U7">
        <v>32.200000000000003</v>
      </c>
      <c r="V7">
        <f t="shared" si="12"/>
        <v>0.2496124031007752</v>
      </c>
      <c r="W7">
        <f t="shared" si="13"/>
        <v>7.6131782945736441</v>
      </c>
      <c r="Y7" s="14">
        <f t="shared" si="14"/>
        <v>6.4918032786885247</v>
      </c>
      <c r="Z7" s="1">
        <f t="shared" si="15"/>
        <v>198</v>
      </c>
      <c r="AA7">
        <v>26</v>
      </c>
      <c r="AB7">
        <f t="shared" si="16"/>
        <v>0.13131313131313133</v>
      </c>
      <c r="AC7">
        <f t="shared" si="17"/>
        <v>4.0050505050505052</v>
      </c>
      <c r="AE7" s="14">
        <f t="shared" si="18"/>
        <v>13.803278688524591</v>
      </c>
      <c r="AF7" s="2">
        <f t="shared" si="19"/>
        <v>421</v>
      </c>
      <c r="AG7" s="2">
        <v>29.6</v>
      </c>
      <c r="AH7" s="3">
        <f t="shared" si="20"/>
        <v>7.0308788598574826E-2</v>
      </c>
      <c r="AI7" s="13">
        <f t="shared" si="21"/>
        <v>2.1444180522565319</v>
      </c>
      <c r="AJ7" s="5"/>
      <c r="AK7" s="14">
        <f t="shared" si="22"/>
        <v>4.557377049180328</v>
      </c>
      <c r="AL7" s="1">
        <f t="shared" si="23"/>
        <v>139</v>
      </c>
      <c r="AM7">
        <v>23.4</v>
      </c>
      <c r="AN7">
        <f t="shared" si="24"/>
        <v>0.16834532374100719</v>
      </c>
      <c r="AO7">
        <f t="shared" si="25"/>
        <v>5.1345323741007185</v>
      </c>
      <c r="AQ7" s="14">
        <f t="shared" si="26"/>
        <v>5.1147540983606561</v>
      </c>
      <c r="AR7" s="4">
        <f>DATE(2014,12,11)-DATE(2014,7,8)</f>
        <v>156</v>
      </c>
      <c r="AS7">
        <v>22.5</v>
      </c>
      <c r="AT7">
        <f t="shared" si="27"/>
        <v>0.14423076923076922</v>
      </c>
      <c r="AU7">
        <f t="shared" si="28"/>
        <v>4.3990384615384617</v>
      </c>
    </row>
    <row r="8" spans="1:47">
      <c r="A8" s="14">
        <f t="shared" si="0"/>
        <v>2.557377049180328</v>
      </c>
      <c r="B8" s="1">
        <f t="shared" si="1"/>
        <v>78</v>
      </c>
      <c r="C8">
        <v>27</v>
      </c>
      <c r="D8">
        <f t="shared" si="2"/>
        <v>0.34615384615384615</v>
      </c>
      <c r="E8">
        <f t="shared" si="3"/>
        <v>10.557692307692307</v>
      </c>
      <c r="G8" s="14">
        <f t="shared" si="4"/>
        <v>3.278688524590164</v>
      </c>
      <c r="H8" s="1">
        <f t="shared" si="29"/>
        <v>100</v>
      </c>
      <c r="I8">
        <v>28.2</v>
      </c>
      <c r="J8">
        <f t="shared" si="5"/>
        <v>0.28199999999999997</v>
      </c>
      <c r="K8">
        <f t="shared" si="6"/>
        <v>8.6009999999999991</v>
      </c>
      <c r="M8" s="14">
        <f t="shared" si="7"/>
        <v>3.8360655737704916</v>
      </c>
      <c r="N8" s="1">
        <f>DATE(2013,10,8)-DATE(2013,6,13)</f>
        <v>117</v>
      </c>
      <c r="O8">
        <v>29</v>
      </c>
      <c r="P8">
        <f t="shared" si="8"/>
        <v>0.24786324786324787</v>
      </c>
      <c r="Q8">
        <f t="shared" si="9"/>
        <v>7.5598290598290605</v>
      </c>
      <c r="S8" s="14">
        <f t="shared" si="10"/>
        <v>4.2295081967213113</v>
      </c>
      <c r="T8" s="1">
        <f t="shared" si="11"/>
        <v>129</v>
      </c>
      <c r="U8">
        <v>29.8</v>
      </c>
      <c r="V8">
        <f t="shared" si="12"/>
        <v>0.23100775193798451</v>
      </c>
      <c r="W8">
        <f t="shared" si="13"/>
        <v>7.0457364341085276</v>
      </c>
      <c r="Y8" s="14">
        <f t="shared" si="14"/>
        <v>6.4918032786885247</v>
      </c>
      <c r="Z8" s="1">
        <f t="shared" si="15"/>
        <v>198</v>
      </c>
      <c r="AA8">
        <v>25.7</v>
      </c>
      <c r="AB8">
        <f t="shared" si="16"/>
        <v>0.1297979797979798</v>
      </c>
      <c r="AC8">
        <f t="shared" si="17"/>
        <v>3.9588383838383838</v>
      </c>
      <c r="AE8" s="14">
        <f t="shared" si="18"/>
        <v>13.803278688524591</v>
      </c>
      <c r="AF8" s="2">
        <f t="shared" si="19"/>
        <v>421</v>
      </c>
      <c r="AG8" s="2">
        <v>38</v>
      </c>
      <c r="AH8" s="3">
        <f t="shared" si="20"/>
        <v>9.0261282660332537E-2</v>
      </c>
      <c r="AI8" s="13">
        <f t="shared" si="21"/>
        <v>2.7529691211401426</v>
      </c>
      <c r="AJ8" s="5"/>
      <c r="AK8" s="14">
        <f t="shared" si="22"/>
        <v>4.557377049180328</v>
      </c>
      <c r="AL8" s="1">
        <f t="shared" si="23"/>
        <v>139</v>
      </c>
      <c r="AM8">
        <v>22.6</v>
      </c>
      <c r="AN8">
        <f t="shared" si="24"/>
        <v>0.16258992805755396</v>
      </c>
      <c r="AO8">
        <f t="shared" si="25"/>
        <v>4.958992805755396</v>
      </c>
      <c r="AQ8" s="14">
        <f t="shared" si="26"/>
        <v>5.0491803278688527</v>
      </c>
      <c r="AR8" s="4">
        <f>DATE(2014,12,11)-DATE(2014,7,10)</f>
        <v>154</v>
      </c>
      <c r="AS8">
        <v>23.3</v>
      </c>
      <c r="AT8">
        <f t="shared" si="27"/>
        <v>0.15129870129870129</v>
      </c>
      <c r="AU8">
        <f t="shared" si="28"/>
        <v>4.6146103896103892</v>
      </c>
    </row>
    <row r="9" spans="1:47">
      <c r="A9" s="14">
        <f t="shared" si="0"/>
        <v>2.557377049180328</v>
      </c>
      <c r="B9" s="1">
        <f t="shared" si="1"/>
        <v>78</v>
      </c>
      <c r="C9">
        <v>29.8</v>
      </c>
      <c r="D9">
        <f t="shared" si="2"/>
        <v>0.38205128205128208</v>
      </c>
      <c r="E9">
        <f t="shared" si="3"/>
        <v>11.652564102564103</v>
      </c>
      <c r="G9" s="14">
        <f t="shared" si="4"/>
        <v>4.4918032786885247</v>
      </c>
      <c r="H9" s="1">
        <f>DATE(2013,10,10)-DATE(2013,5,26)</f>
        <v>137</v>
      </c>
      <c r="I9">
        <v>32.5</v>
      </c>
      <c r="J9">
        <f t="shared" si="5"/>
        <v>0.23722627737226276</v>
      </c>
      <c r="K9">
        <f t="shared" si="6"/>
        <v>7.2354014598540148</v>
      </c>
      <c r="M9" s="14">
        <f t="shared" si="7"/>
        <v>3.9344262295081966</v>
      </c>
      <c r="N9" s="1">
        <f>DATE(2013,10,8)-DATE(2013,6,10)</f>
        <v>120</v>
      </c>
      <c r="O9">
        <v>30.6</v>
      </c>
      <c r="P9">
        <f t="shared" si="8"/>
        <v>0.255</v>
      </c>
      <c r="Q9">
        <f t="shared" si="9"/>
        <v>7.7775000000000007</v>
      </c>
      <c r="S9" s="14">
        <f t="shared" si="10"/>
        <v>2.918032786885246</v>
      </c>
      <c r="T9" s="1">
        <f>DATE(2014,7,30)-DATE(2014,5,2)</f>
        <v>89</v>
      </c>
      <c r="U9">
        <v>27.2</v>
      </c>
      <c r="V9">
        <f t="shared" si="12"/>
        <v>0.30561797752808989</v>
      </c>
      <c r="W9">
        <f t="shared" si="13"/>
        <v>9.3213483146067411</v>
      </c>
      <c r="Y9" s="14">
        <f t="shared" si="14"/>
        <v>6.4918032786885247</v>
      </c>
      <c r="Z9" s="1">
        <f t="shared" si="15"/>
        <v>198</v>
      </c>
      <c r="AA9">
        <v>22.3</v>
      </c>
      <c r="AB9">
        <f t="shared" si="16"/>
        <v>0.11262626262626263</v>
      </c>
      <c r="AC9">
        <f t="shared" si="17"/>
        <v>3.4351010101010102</v>
      </c>
      <c r="AE9" s="14">
        <f t="shared" si="18"/>
        <v>13.803278688524591</v>
      </c>
      <c r="AF9" s="2">
        <f t="shared" si="19"/>
        <v>421</v>
      </c>
      <c r="AG9" s="2">
        <v>32.4</v>
      </c>
      <c r="AH9" s="3">
        <f t="shared" si="20"/>
        <v>7.6959619952494063E-2</v>
      </c>
      <c r="AI9" s="13">
        <f t="shared" si="21"/>
        <v>2.3472684085510687</v>
      </c>
      <c r="AJ9" s="5"/>
      <c r="AK9" s="14">
        <f t="shared" si="22"/>
        <v>4.557377049180328</v>
      </c>
      <c r="AL9" s="1">
        <f t="shared" si="23"/>
        <v>139</v>
      </c>
      <c r="AM9">
        <v>20.8</v>
      </c>
      <c r="AN9">
        <f t="shared" si="24"/>
        <v>0.14964028776978419</v>
      </c>
      <c r="AO9">
        <f t="shared" si="25"/>
        <v>4.5640287769784171</v>
      </c>
      <c r="AQ9" s="14">
        <f t="shared" si="26"/>
        <v>5.0491803278688527</v>
      </c>
      <c r="AR9" s="4">
        <f t="shared" ref="AR9:AR11" si="31">DATE(2014,12,11)-DATE(2014,7,10)</f>
        <v>154</v>
      </c>
      <c r="AS9">
        <v>31.7</v>
      </c>
      <c r="AT9">
        <f t="shared" si="27"/>
        <v>0.20584415584415583</v>
      </c>
      <c r="AU9">
        <f t="shared" si="28"/>
        <v>6.2782467532467532</v>
      </c>
    </row>
    <row r="10" spans="1:47">
      <c r="A10" s="14">
        <f t="shared" si="0"/>
        <v>2.557377049180328</v>
      </c>
      <c r="B10" s="1">
        <f t="shared" si="1"/>
        <v>78</v>
      </c>
      <c r="C10">
        <v>29.6</v>
      </c>
      <c r="D10">
        <f t="shared" si="2"/>
        <v>0.37948717948717953</v>
      </c>
      <c r="E10">
        <f t="shared" si="3"/>
        <v>11.574358974358974</v>
      </c>
      <c r="G10" s="14">
        <f t="shared" si="4"/>
        <v>4.4918032786885247</v>
      </c>
      <c r="H10" s="1">
        <f t="shared" ref="H10:H14" si="32">DATE(2013,10,10)-DATE(2013,5,26)</f>
        <v>137</v>
      </c>
      <c r="I10">
        <v>34.700000000000003</v>
      </c>
      <c r="J10">
        <f t="shared" si="5"/>
        <v>0.25328467153284673</v>
      </c>
      <c r="K10">
        <f t="shared" si="6"/>
        <v>7.7251824817518253</v>
      </c>
      <c r="M10" s="14">
        <f t="shared" si="7"/>
        <v>3.081967213114754</v>
      </c>
      <c r="N10" s="1">
        <f>DATE(2013,10,8)-DATE(2013,7,6)</f>
        <v>94</v>
      </c>
      <c r="O10">
        <v>30.3</v>
      </c>
      <c r="P10">
        <f t="shared" si="8"/>
        <v>0.32234042553191489</v>
      </c>
      <c r="Q10">
        <f t="shared" si="9"/>
        <v>9.8313829787234042</v>
      </c>
      <c r="S10" s="14">
        <f t="shared" si="10"/>
        <v>2.918032786885246</v>
      </c>
      <c r="T10" s="1">
        <f t="shared" ref="T10:T11" si="33">DATE(2014,7,30)-DATE(2014,5,2)</f>
        <v>89</v>
      </c>
      <c r="U10">
        <v>25.1</v>
      </c>
      <c r="V10">
        <f t="shared" si="12"/>
        <v>0.28202247191011237</v>
      </c>
      <c r="W10">
        <f t="shared" si="13"/>
        <v>8.6016853932584265</v>
      </c>
      <c r="Y10" s="14">
        <f t="shared" si="14"/>
        <v>6.4918032786885247</v>
      </c>
      <c r="Z10" s="1">
        <f t="shared" si="15"/>
        <v>198</v>
      </c>
      <c r="AA10">
        <v>23.2</v>
      </c>
      <c r="AB10">
        <f t="shared" si="16"/>
        <v>0.11717171717171716</v>
      </c>
      <c r="AC10">
        <f t="shared" si="17"/>
        <v>3.5737373737373734</v>
      </c>
      <c r="AE10" s="14">
        <f t="shared" si="18"/>
        <v>5.3114754098360653</v>
      </c>
      <c r="AF10" s="4">
        <f>DATE(2014,11,14)-DATE(2014,6,5)</f>
        <v>162</v>
      </c>
      <c r="AG10" s="4">
        <v>26.9</v>
      </c>
      <c r="AH10" s="5">
        <f t="shared" si="20"/>
        <v>0.16604938271604938</v>
      </c>
      <c r="AI10" s="5">
        <f t="shared" si="21"/>
        <v>5.064506172839506</v>
      </c>
      <c r="AJ10" s="5"/>
      <c r="AK10" s="14">
        <f t="shared" si="22"/>
        <v>2.360655737704918</v>
      </c>
      <c r="AL10" s="1">
        <f>DATE(2013,7,17)-DATE(2013,5,6)</f>
        <v>72</v>
      </c>
      <c r="AM10">
        <v>17.899999999999999</v>
      </c>
      <c r="AN10">
        <f t="shared" si="24"/>
        <v>0.24861111111111109</v>
      </c>
      <c r="AO10">
        <f t="shared" si="25"/>
        <v>7.582638888888888</v>
      </c>
      <c r="AQ10" s="14">
        <f t="shared" si="26"/>
        <v>5.0491803278688527</v>
      </c>
      <c r="AR10" s="4">
        <f t="shared" si="31"/>
        <v>154</v>
      </c>
      <c r="AS10">
        <v>25.1</v>
      </c>
      <c r="AT10">
        <f t="shared" si="27"/>
        <v>0.16298701298701299</v>
      </c>
      <c r="AU10">
        <f t="shared" si="28"/>
        <v>4.9711038961038962</v>
      </c>
    </row>
    <row r="11" spans="1:47">
      <c r="A11" s="14">
        <f t="shared" si="0"/>
        <v>2.557377049180328</v>
      </c>
      <c r="B11" s="1">
        <f t="shared" si="1"/>
        <v>78</v>
      </c>
      <c r="C11">
        <v>26.5</v>
      </c>
      <c r="D11">
        <f t="shared" si="2"/>
        <v>0.33974358974358976</v>
      </c>
      <c r="E11">
        <f t="shared" si="3"/>
        <v>10.362179487179487</v>
      </c>
      <c r="G11" s="14">
        <f t="shared" si="4"/>
        <v>4.4918032786885247</v>
      </c>
      <c r="H11" s="1">
        <f t="shared" si="32"/>
        <v>137</v>
      </c>
      <c r="I11">
        <v>31.8</v>
      </c>
      <c r="J11">
        <f t="shared" si="5"/>
        <v>0.23211678832116789</v>
      </c>
      <c r="K11">
        <f t="shared" si="6"/>
        <v>7.0795620437956206</v>
      </c>
      <c r="M11" s="14">
        <f t="shared" si="7"/>
        <v>3.081967213114754</v>
      </c>
      <c r="N11" s="1">
        <f>DATE(2013,10,8)-DATE(2013,7,6)</f>
        <v>94</v>
      </c>
      <c r="O11">
        <v>30.4</v>
      </c>
      <c r="P11">
        <f t="shared" si="8"/>
        <v>0.3234042553191489</v>
      </c>
      <c r="Q11">
        <f t="shared" si="9"/>
        <v>9.8638297872340424</v>
      </c>
      <c r="S11" s="14">
        <f t="shared" si="10"/>
        <v>2.918032786885246</v>
      </c>
      <c r="T11" s="1">
        <f t="shared" si="33"/>
        <v>89</v>
      </c>
      <c r="U11">
        <v>26.6</v>
      </c>
      <c r="V11">
        <f t="shared" si="12"/>
        <v>0.29887640449438202</v>
      </c>
      <c r="W11">
        <f t="shared" si="13"/>
        <v>9.1157303370786522</v>
      </c>
      <c r="Y11" s="14">
        <f t="shared" si="14"/>
        <v>6.4918032786885247</v>
      </c>
      <c r="Z11" s="1">
        <f t="shared" si="15"/>
        <v>198</v>
      </c>
      <c r="AA11">
        <v>21.8</v>
      </c>
      <c r="AB11">
        <f t="shared" si="16"/>
        <v>0.1101010101010101</v>
      </c>
      <c r="AC11">
        <f t="shared" si="17"/>
        <v>3.3580808080808082</v>
      </c>
      <c r="AE11" s="14">
        <f t="shared" si="18"/>
        <v>5.3114754098360653</v>
      </c>
      <c r="AF11" s="4">
        <f t="shared" ref="AF11:AF14" si="34">DATE(2014,11,14)-DATE(2014,6,5)</f>
        <v>162</v>
      </c>
      <c r="AG11" s="4">
        <v>29.9</v>
      </c>
      <c r="AH11" s="5">
        <f t="shared" si="20"/>
        <v>0.1845679012345679</v>
      </c>
      <c r="AI11" s="5">
        <f t="shared" si="21"/>
        <v>5.6293209876543209</v>
      </c>
      <c r="AJ11" s="5"/>
      <c r="AK11" s="14">
        <f t="shared" si="22"/>
        <v>2.360655737704918</v>
      </c>
      <c r="AL11" s="1">
        <f t="shared" ref="AL11:AL15" si="35">DATE(2013,7,17)-DATE(2013,5,6)</f>
        <v>72</v>
      </c>
      <c r="AM11">
        <v>17.600000000000001</v>
      </c>
      <c r="AN11">
        <f t="shared" si="24"/>
        <v>0.24444444444444446</v>
      </c>
      <c r="AO11">
        <f t="shared" si="25"/>
        <v>7.4555555555555566</v>
      </c>
      <c r="AQ11" s="14">
        <f t="shared" si="26"/>
        <v>5.0491803278688527</v>
      </c>
      <c r="AR11" s="4">
        <f t="shared" si="31"/>
        <v>154</v>
      </c>
      <c r="AS11">
        <v>27.8</v>
      </c>
      <c r="AT11">
        <f t="shared" si="27"/>
        <v>0.18051948051948052</v>
      </c>
      <c r="AU11">
        <f t="shared" si="28"/>
        <v>5.505844155844156</v>
      </c>
    </row>
    <row r="12" spans="1:47">
      <c r="A12" s="14">
        <f t="shared" si="0"/>
        <v>2.557377049180328</v>
      </c>
      <c r="B12" s="1">
        <f t="shared" si="1"/>
        <v>78</v>
      </c>
      <c r="C12">
        <v>26.9</v>
      </c>
      <c r="D12">
        <f t="shared" si="2"/>
        <v>0.34487179487179487</v>
      </c>
      <c r="E12">
        <f t="shared" si="3"/>
        <v>10.518589743589743</v>
      </c>
      <c r="G12" s="14">
        <f t="shared" si="4"/>
        <v>4.4918032786885247</v>
      </c>
      <c r="H12" s="1">
        <f t="shared" si="32"/>
        <v>137</v>
      </c>
      <c r="I12">
        <v>32</v>
      </c>
      <c r="J12">
        <f t="shared" si="5"/>
        <v>0.23357664233576642</v>
      </c>
      <c r="K12">
        <f t="shared" si="6"/>
        <v>7.1240875912408761</v>
      </c>
      <c r="M12" s="14">
        <f t="shared" si="7"/>
        <v>2.4918032786885247</v>
      </c>
      <c r="N12" s="1">
        <f>DATE(2013,10,8)-DATE(2013,7,24)</f>
        <v>76</v>
      </c>
      <c r="O12">
        <v>26.8</v>
      </c>
      <c r="P12">
        <f t="shared" si="8"/>
        <v>0.35263157894736841</v>
      </c>
      <c r="Q12">
        <f t="shared" si="9"/>
        <v>10.755263157894737</v>
      </c>
      <c r="S12" s="14">
        <f t="shared" si="10"/>
        <v>2.1311475409836067</v>
      </c>
      <c r="T12" s="1">
        <f>DATE(2014,7,30)-DATE(2014,5,26)</f>
        <v>65</v>
      </c>
      <c r="U12">
        <v>20.8</v>
      </c>
      <c r="V12">
        <f t="shared" si="12"/>
        <v>0.32</v>
      </c>
      <c r="W12">
        <f t="shared" si="13"/>
        <v>9.76</v>
      </c>
      <c r="Y12" s="14">
        <f t="shared" si="14"/>
        <v>0</v>
      </c>
      <c r="AE12" s="14">
        <f t="shared" si="18"/>
        <v>5.3114754098360653</v>
      </c>
      <c r="AF12" s="4">
        <f t="shared" si="34"/>
        <v>162</v>
      </c>
      <c r="AG12" s="4">
        <v>26</v>
      </c>
      <c r="AH12" s="5">
        <f t="shared" si="20"/>
        <v>0.16049382716049382</v>
      </c>
      <c r="AI12" s="5">
        <f t="shared" si="21"/>
        <v>4.8950617283950617</v>
      </c>
      <c r="AJ12" s="5"/>
      <c r="AK12" s="14">
        <f t="shared" si="22"/>
        <v>2.360655737704918</v>
      </c>
      <c r="AL12" s="1">
        <f t="shared" si="35"/>
        <v>72</v>
      </c>
      <c r="AM12">
        <v>19.2</v>
      </c>
      <c r="AN12">
        <f t="shared" si="24"/>
        <v>0.26666666666666666</v>
      </c>
      <c r="AO12">
        <f t="shared" si="25"/>
        <v>8.1333333333333329</v>
      </c>
      <c r="AQ12" s="14">
        <f t="shared" si="26"/>
        <v>6.5245901639344259</v>
      </c>
      <c r="AR12" s="4">
        <f>DATE(2014,12,11)-DATE(2014,5,26)</f>
        <v>199</v>
      </c>
      <c r="AS12">
        <v>24</v>
      </c>
      <c r="AT12">
        <f t="shared" si="27"/>
        <v>0.12060301507537688</v>
      </c>
      <c r="AU12">
        <f t="shared" si="28"/>
        <v>3.6783919597989954</v>
      </c>
    </row>
    <row r="13" spans="1:47">
      <c r="A13" s="14">
        <f t="shared" si="0"/>
        <v>2.557377049180328</v>
      </c>
      <c r="B13" s="1">
        <f t="shared" si="1"/>
        <v>78</v>
      </c>
      <c r="C13">
        <v>28.9</v>
      </c>
      <c r="D13">
        <f t="shared" si="2"/>
        <v>0.37051282051282047</v>
      </c>
      <c r="E13">
        <f t="shared" si="3"/>
        <v>11.300641025641024</v>
      </c>
      <c r="G13" s="14">
        <f t="shared" si="4"/>
        <v>4.4918032786885247</v>
      </c>
      <c r="H13" s="1">
        <f t="shared" si="32"/>
        <v>137</v>
      </c>
      <c r="I13">
        <v>36.6</v>
      </c>
      <c r="J13">
        <f t="shared" si="5"/>
        <v>0.26715328467153288</v>
      </c>
      <c r="K13">
        <f t="shared" si="6"/>
        <v>8.1481751824817525</v>
      </c>
      <c r="M13" s="14">
        <f t="shared" si="7"/>
        <v>2.4918032786885247</v>
      </c>
      <c r="N13" s="1">
        <f>DATE(2013,10,8)-DATE(2013,7,24)</f>
        <v>76</v>
      </c>
      <c r="O13">
        <v>25.7</v>
      </c>
      <c r="P13">
        <f t="shared" si="8"/>
        <v>0.3381578947368421</v>
      </c>
      <c r="Q13">
        <f t="shared" si="9"/>
        <v>10.313815789473683</v>
      </c>
      <c r="S13" s="14">
        <f t="shared" si="10"/>
        <v>4.360655737704918</v>
      </c>
      <c r="T13" s="1">
        <f>DATE(2015,6,3)-DATE(2015,1,21)</f>
        <v>133</v>
      </c>
      <c r="U13">
        <v>30.2</v>
      </c>
      <c r="V13">
        <f t="shared" si="12"/>
        <v>0.22706766917293233</v>
      </c>
      <c r="W13">
        <f t="shared" si="13"/>
        <v>6.9255639097744357</v>
      </c>
      <c r="Y13" s="14">
        <f t="shared" si="14"/>
        <v>2.5245901639344264</v>
      </c>
      <c r="Z13" s="1">
        <f>DATE(2013,7,17)-DATE(2013,5,1)</f>
        <v>77</v>
      </c>
      <c r="AA13">
        <v>18.7</v>
      </c>
      <c r="AB13">
        <f t="shared" si="16"/>
        <v>0.24285714285714285</v>
      </c>
      <c r="AC13">
        <f t="shared" si="17"/>
        <v>7.4071428571428566</v>
      </c>
      <c r="AE13" s="14">
        <f t="shared" si="18"/>
        <v>5.3114754098360653</v>
      </c>
      <c r="AF13" s="4">
        <f t="shared" si="34"/>
        <v>162</v>
      </c>
      <c r="AG13" s="4">
        <v>27.7</v>
      </c>
      <c r="AH13" s="5">
        <f t="shared" si="20"/>
        <v>0.17098765432098764</v>
      </c>
      <c r="AI13" s="5">
        <f t="shared" si="21"/>
        <v>5.2151234567901232</v>
      </c>
      <c r="AJ13" s="5"/>
      <c r="AK13" s="14">
        <f t="shared" si="22"/>
        <v>2.360655737704918</v>
      </c>
      <c r="AL13" s="1">
        <f t="shared" si="35"/>
        <v>72</v>
      </c>
      <c r="AM13">
        <v>17.600000000000001</v>
      </c>
      <c r="AN13">
        <f t="shared" si="24"/>
        <v>0.24444444444444446</v>
      </c>
      <c r="AO13">
        <f t="shared" si="25"/>
        <v>7.4555555555555566</v>
      </c>
      <c r="AQ13" s="14">
        <f t="shared" si="26"/>
        <v>6.5245901639344259</v>
      </c>
      <c r="AR13" s="4">
        <f>DATE(2014,12,11)-DATE(2014,5,26)</f>
        <v>199</v>
      </c>
      <c r="AS13">
        <v>22</v>
      </c>
      <c r="AT13">
        <f t="shared" si="27"/>
        <v>0.11055276381909548</v>
      </c>
      <c r="AU13">
        <f t="shared" si="28"/>
        <v>3.3718592964824121</v>
      </c>
    </row>
    <row r="14" spans="1:47">
      <c r="A14" s="14">
        <f t="shared" si="0"/>
        <v>2.557377049180328</v>
      </c>
      <c r="B14" s="1">
        <f>DATE(2014,3,10)-DATE(2013,12,22)</f>
        <v>78</v>
      </c>
      <c r="C14">
        <v>26.2</v>
      </c>
      <c r="D14">
        <f t="shared" si="2"/>
        <v>0.33589743589743587</v>
      </c>
      <c r="E14">
        <f t="shared" si="3"/>
        <v>10.244871794871793</v>
      </c>
      <c r="G14" s="14">
        <f t="shared" si="4"/>
        <v>4.4918032786885247</v>
      </c>
      <c r="H14" s="1">
        <f t="shared" si="32"/>
        <v>137</v>
      </c>
      <c r="I14">
        <v>35.9</v>
      </c>
      <c r="J14">
        <f t="shared" si="5"/>
        <v>0.26204379562043795</v>
      </c>
      <c r="K14">
        <f t="shared" si="6"/>
        <v>7.9923357664233574</v>
      </c>
      <c r="M14" s="14"/>
      <c r="N14" t="s">
        <v>11</v>
      </c>
      <c r="Q14" t="e">
        <f t="shared" si="9"/>
        <v>#DIV/0!</v>
      </c>
      <c r="S14" s="14">
        <f t="shared" si="10"/>
        <v>4.360655737704918</v>
      </c>
      <c r="T14" s="1">
        <f t="shared" ref="T14:T16" si="36">DATE(2015,6,3)-DATE(2015,1,21)</f>
        <v>133</v>
      </c>
      <c r="U14">
        <v>30.4</v>
      </c>
      <c r="V14">
        <f t="shared" si="12"/>
        <v>0.22857142857142856</v>
      </c>
      <c r="W14">
        <f t="shared" si="13"/>
        <v>6.9714285714285715</v>
      </c>
      <c r="Y14" s="14">
        <f t="shared" si="14"/>
        <v>2.5245901639344264</v>
      </c>
      <c r="Z14" s="1">
        <f t="shared" ref="Z14:Z16" si="37">DATE(2013,7,17)-DATE(2013,5,1)</f>
        <v>77</v>
      </c>
      <c r="AA14">
        <v>19</v>
      </c>
      <c r="AB14">
        <f t="shared" si="16"/>
        <v>0.24675324675324675</v>
      </c>
      <c r="AC14">
        <f t="shared" si="17"/>
        <v>7.5259740259740253</v>
      </c>
      <c r="AE14" s="14">
        <f t="shared" si="18"/>
        <v>5.3114754098360653</v>
      </c>
      <c r="AF14" s="4">
        <f t="shared" si="34"/>
        <v>162</v>
      </c>
      <c r="AG14" s="4">
        <v>24.8</v>
      </c>
      <c r="AH14" s="5">
        <f t="shared" si="20"/>
        <v>0.15308641975308643</v>
      </c>
      <c r="AI14" s="5">
        <f t="shared" si="21"/>
        <v>4.6691358024691363</v>
      </c>
      <c r="AJ14" s="5"/>
      <c r="AK14" s="14">
        <f t="shared" si="22"/>
        <v>2.360655737704918</v>
      </c>
      <c r="AL14" s="1">
        <f t="shared" si="35"/>
        <v>72</v>
      </c>
      <c r="AM14">
        <v>19.3</v>
      </c>
      <c r="AN14">
        <f t="shared" si="24"/>
        <v>0.26805555555555555</v>
      </c>
      <c r="AO14">
        <f t="shared" si="25"/>
        <v>8.1756944444444457</v>
      </c>
      <c r="AQ14" s="14">
        <f t="shared" si="26"/>
        <v>6.2950819672131146</v>
      </c>
      <c r="AR14" s="4">
        <f>DATE(2014,12,11)-DATE(2014,6,2)</f>
        <v>192</v>
      </c>
      <c r="AS14">
        <v>25.6</v>
      </c>
      <c r="AT14">
        <f t="shared" si="27"/>
        <v>0.13333333333333333</v>
      </c>
      <c r="AU14">
        <f t="shared" si="28"/>
        <v>4.0666666666666673</v>
      </c>
    </row>
    <row r="15" spans="1:47">
      <c r="A15" s="14">
        <f t="shared" si="0"/>
        <v>2.557377049180328</v>
      </c>
      <c r="B15" s="1">
        <f t="shared" ref="B15:B18" si="38">DATE(2014,3,10)-DATE(2013,12,22)</f>
        <v>78</v>
      </c>
      <c r="C15">
        <v>14.6</v>
      </c>
      <c r="D15">
        <f t="shared" si="2"/>
        <v>0.18717948717948718</v>
      </c>
      <c r="E15">
        <f t="shared" si="3"/>
        <v>5.7089743589743582</v>
      </c>
      <c r="G15" s="14"/>
      <c r="H15" t="s">
        <v>11</v>
      </c>
      <c r="M15" s="14">
        <f t="shared" si="7"/>
        <v>1.7704918032786885</v>
      </c>
      <c r="N15" s="1">
        <f>DATE(2013,7,3)-DATE(2013,5,10)</f>
        <v>54</v>
      </c>
      <c r="O15">
        <v>24.5</v>
      </c>
      <c r="P15">
        <f t="shared" ref="P15:P25" si="39">O15/N15</f>
        <v>0.45370370370370372</v>
      </c>
      <c r="Q15">
        <f t="shared" si="9"/>
        <v>13.837962962962964</v>
      </c>
      <c r="S15" s="14">
        <f t="shared" si="10"/>
        <v>4.360655737704918</v>
      </c>
      <c r="T15" s="1">
        <f t="shared" si="36"/>
        <v>133</v>
      </c>
      <c r="U15">
        <v>33.5</v>
      </c>
      <c r="V15">
        <f t="shared" si="12"/>
        <v>0.25187969924812031</v>
      </c>
      <c r="W15">
        <f t="shared" si="13"/>
        <v>7.6823308270676689</v>
      </c>
      <c r="Y15" s="14">
        <f t="shared" si="14"/>
        <v>2.5245901639344264</v>
      </c>
      <c r="Z15" s="1">
        <f t="shared" si="37"/>
        <v>77</v>
      </c>
      <c r="AA15">
        <v>19.899999999999999</v>
      </c>
      <c r="AB15">
        <f t="shared" si="16"/>
        <v>0.25844155844155842</v>
      </c>
      <c r="AC15">
        <f t="shared" si="17"/>
        <v>7.8824675324675315</v>
      </c>
      <c r="AE15" s="14">
        <f t="shared" si="18"/>
        <v>6.9836065573770494</v>
      </c>
      <c r="AF15" s="4">
        <f>DATE(2014,11,14)-DATE(2014,4,15)</f>
        <v>213</v>
      </c>
      <c r="AG15" s="4">
        <v>24.3</v>
      </c>
      <c r="AH15" s="5">
        <f t="shared" si="20"/>
        <v>0.11408450704225352</v>
      </c>
      <c r="AI15" s="5">
        <f t="shared" si="21"/>
        <v>3.4795774647887323</v>
      </c>
      <c r="AJ15" s="5"/>
      <c r="AK15" s="14">
        <f t="shared" si="22"/>
        <v>2.360655737704918</v>
      </c>
      <c r="AL15" s="1">
        <f t="shared" si="35"/>
        <v>72</v>
      </c>
      <c r="AM15">
        <v>18.5</v>
      </c>
      <c r="AN15">
        <f t="shared" si="24"/>
        <v>0.25694444444444442</v>
      </c>
      <c r="AO15">
        <f t="shared" si="25"/>
        <v>7.8368055555555554</v>
      </c>
      <c r="AQ15" s="14">
        <f t="shared" si="26"/>
        <v>6.2950819672131146</v>
      </c>
      <c r="AR15" s="4">
        <f>DATE(2014,12,11)-DATE(2014,6,2)</f>
        <v>192</v>
      </c>
      <c r="AS15">
        <v>28</v>
      </c>
      <c r="AT15">
        <f t="shared" si="27"/>
        <v>0.14583333333333334</v>
      </c>
      <c r="AU15">
        <f t="shared" si="28"/>
        <v>4.447916666666667</v>
      </c>
    </row>
    <row r="16" spans="1:47">
      <c r="A16" s="14">
        <f t="shared" si="0"/>
        <v>2.557377049180328</v>
      </c>
      <c r="B16" s="1">
        <f t="shared" si="38"/>
        <v>78</v>
      </c>
      <c r="C16">
        <v>28.6</v>
      </c>
      <c r="D16">
        <f t="shared" si="2"/>
        <v>0.3666666666666667</v>
      </c>
      <c r="E16">
        <f t="shared" si="3"/>
        <v>11.183333333333334</v>
      </c>
      <c r="G16" s="14">
        <f t="shared" si="4"/>
        <v>1.9672131147540983</v>
      </c>
      <c r="H16" s="1">
        <f>DATE(2013,7,10)-DATE(2013,5,11)</f>
        <v>60</v>
      </c>
      <c r="I16">
        <v>21.5</v>
      </c>
      <c r="J16">
        <f t="shared" ref="J16:J28" si="40">I16/H16</f>
        <v>0.35833333333333334</v>
      </c>
      <c r="K16">
        <f t="shared" si="6"/>
        <v>10.929166666666667</v>
      </c>
      <c r="M16" s="14">
        <f t="shared" si="7"/>
        <v>1.7704918032786885</v>
      </c>
      <c r="N16" s="1">
        <f t="shared" ref="N16:N21" si="41">DATE(2013,7,3)-DATE(2013,5,10)</f>
        <v>54</v>
      </c>
      <c r="O16">
        <v>21.2</v>
      </c>
      <c r="P16">
        <f t="shared" si="39"/>
        <v>0.3925925925925926</v>
      </c>
      <c r="Q16">
        <f t="shared" si="9"/>
        <v>11.974074074074075</v>
      </c>
      <c r="S16" s="14">
        <f>T16/30.5</f>
        <v>4.360655737704918</v>
      </c>
      <c r="T16" s="1">
        <f t="shared" si="36"/>
        <v>133</v>
      </c>
      <c r="U16">
        <v>33.1</v>
      </c>
      <c r="V16">
        <f t="shared" si="12"/>
        <v>0.24887218045112783</v>
      </c>
      <c r="W16">
        <f t="shared" si="13"/>
        <v>7.590601503759399</v>
      </c>
      <c r="Y16" s="14">
        <f t="shared" si="14"/>
        <v>2.5245901639344264</v>
      </c>
      <c r="Z16" s="1">
        <f t="shared" si="37"/>
        <v>77</v>
      </c>
      <c r="AA16">
        <v>19</v>
      </c>
      <c r="AB16">
        <f t="shared" si="16"/>
        <v>0.24675324675324675</v>
      </c>
      <c r="AC16">
        <f t="shared" si="17"/>
        <v>7.5259740259740253</v>
      </c>
      <c r="AE16" s="14">
        <f t="shared" si="18"/>
        <v>6.9836065573770494</v>
      </c>
      <c r="AF16" s="4">
        <f t="shared" ref="AF16:AF21" si="42">DATE(2014,11,14)-DATE(2014,4,15)</f>
        <v>213</v>
      </c>
      <c r="AG16" s="4">
        <v>24.8</v>
      </c>
      <c r="AH16" s="5">
        <f t="shared" si="20"/>
        <v>0.11643192488262911</v>
      </c>
      <c r="AI16" s="5">
        <f t="shared" si="21"/>
        <v>3.5511737089201878</v>
      </c>
      <c r="AJ16" s="5"/>
      <c r="AK16" s="15">
        <f t="shared" si="22"/>
        <v>1.540983606557377</v>
      </c>
      <c r="AL16" s="7">
        <f>DATE(2013,7,17)-DATE(2013,5,31)</f>
        <v>47</v>
      </c>
      <c r="AM16" s="8">
        <v>18</v>
      </c>
      <c r="AN16" s="8">
        <f t="shared" si="24"/>
        <v>0.38297872340425532</v>
      </c>
      <c r="AO16" s="13">
        <f t="shared" si="25"/>
        <v>11.680851063829788</v>
      </c>
      <c r="AQ16" s="14">
        <f t="shared" si="26"/>
        <v>9.7049180327868854</v>
      </c>
      <c r="AR16" s="4">
        <f>DATE(2014,12,15)-DATE(2014,2,22)</f>
        <v>296</v>
      </c>
      <c r="AS16">
        <v>29.1</v>
      </c>
      <c r="AT16">
        <f t="shared" si="27"/>
        <v>9.831081081081082E-2</v>
      </c>
      <c r="AU16">
        <f t="shared" si="28"/>
        <v>2.9984797297297296</v>
      </c>
    </row>
    <row r="17" spans="1:47">
      <c r="A17" s="14">
        <f t="shared" si="0"/>
        <v>2.557377049180328</v>
      </c>
      <c r="B17" s="1">
        <f t="shared" si="38"/>
        <v>78</v>
      </c>
      <c r="C17">
        <v>26.6</v>
      </c>
      <c r="D17">
        <f t="shared" si="2"/>
        <v>0.34102564102564104</v>
      </c>
      <c r="E17">
        <f t="shared" si="3"/>
        <v>10.401282051282051</v>
      </c>
      <c r="G17" s="14">
        <f t="shared" si="4"/>
        <v>1.9672131147540983</v>
      </c>
      <c r="H17" s="1">
        <f t="shared" ref="H17:H23" si="43">DATE(2013,7,10)-DATE(2013,5,11)</f>
        <v>60</v>
      </c>
      <c r="I17">
        <v>22.3</v>
      </c>
      <c r="J17">
        <f t="shared" si="40"/>
        <v>0.3716666666666667</v>
      </c>
      <c r="K17">
        <f t="shared" si="6"/>
        <v>11.335833333333333</v>
      </c>
      <c r="M17" s="14">
        <f t="shared" si="7"/>
        <v>1.7704918032786885</v>
      </c>
      <c r="N17" s="1">
        <f t="shared" si="41"/>
        <v>54</v>
      </c>
      <c r="O17">
        <v>23.9</v>
      </c>
      <c r="P17">
        <f t="shared" si="39"/>
        <v>0.44259259259259259</v>
      </c>
      <c r="Q17">
        <f t="shared" si="9"/>
        <v>13.499074074074073</v>
      </c>
      <c r="S17" s="14">
        <f t="shared" ref="S17:S30" si="44">T17/30.5</f>
        <v>3.6721311475409837</v>
      </c>
      <c r="T17" s="1">
        <f>DATE(2014,3,4)-DATE(2013,11,12)</f>
        <v>112</v>
      </c>
      <c r="U17">
        <v>26.9</v>
      </c>
      <c r="V17">
        <f t="shared" si="12"/>
        <v>0.24017857142857141</v>
      </c>
      <c r="W17">
        <f t="shared" si="13"/>
        <v>7.3254464285714276</v>
      </c>
      <c r="Y17" s="14">
        <f t="shared" si="14"/>
        <v>1.8688524590163935</v>
      </c>
      <c r="Z17" s="1">
        <f>DATE(2013,7,17)-DATE(2013,5,21)</f>
        <v>57</v>
      </c>
      <c r="AA17">
        <v>17.899999999999999</v>
      </c>
      <c r="AB17">
        <f t="shared" si="16"/>
        <v>0.31403508771929822</v>
      </c>
      <c r="AC17">
        <f t="shared" si="17"/>
        <v>9.5780701754385955</v>
      </c>
      <c r="AE17" s="14">
        <f t="shared" si="18"/>
        <v>6.9836065573770494</v>
      </c>
      <c r="AF17" s="4">
        <f t="shared" si="42"/>
        <v>213</v>
      </c>
      <c r="AG17" s="4">
        <v>24.7</v>
      </c>
      <c r="AH17" s="5">
        <f t="shared" si="20"/>
        <v>0.11596244131455399</v>
      </c>
      <c r="AI17" s="5">
        <f t="shared" si="21"/>
        <v>3.5368544600938967</v>
      </c>
      <c r="AJ17" s="5"/>
      <c r="AK17" s="15">
        <f t="shared" si="22"/>
        <v>1.540983606557377</v>
      </c>
      <c r="AL17" s="7">
        <f t="shared" ref="AL17:AL21" si="45">DATE(2013,7,17)-DATE(2013,5,31)</f>
        <v>47</v>
      </c>
      <c r="AM17" s="8">
        <v>17.3</v>
      </c>
      <c r="AN17" s="8">
        <f t="shared" si="24"/>
        <v>0.36808510638297876</v>
      </c>
      <c r="AO17" s="13">
        <f t="shared" si="25"/>
        <v>11.226595744680852</v>
      </c>
      <c r="AQ17" s="14">
        <f t="shared" si="26"/>
        <v>9.7049180327868854</v>
      </c>
      <c r="AR17" s="4">
        <f t="shared" ref="AR17:AR19" si="46">DATE(2014,12,15)-DATE(2014,2,22)</f>
        <v>296</v>
      </c>
      <c r="AS17">
        <v>32.9</v>
      </c>
      <c r="AT17">
        <f t="shared" si="27"/>
        <v>0.11114864864864864</v>
      </c>
      <c r="AU17">
        <f t="shared" si="28"/>
        <v>3.3900337837837835</v>
      </c>
    </row>
    <row r="18" spans="1:47">
      <c r="A18" s="14">
        <f t="shared" si="0"/>
        <v>2.557377049180328</v>
      </c>
      <c r="B18" s="1">
        <f t="shared" si="38"/>
        <v>78</v>
      </c>
      <c r="C18">
        <v>26.8</v>
      </c>
      <c r="D18">
        <f t="shared" si="2"/>
        <v>0.34358974358974359</v>
      </c>
      <c r="E18">
        <f t="shared" si="3"/>
        <v>10.47948717948718</v>
      </c>
      <c r="G18" s="14">
        <f t="shared" si="4"/>
        <v>1.9672131147540983</v>
      </c>
      <c r="H18" s="1">
        <f t="shared" si="43"/>
        <v>60</v>
      </c>
      <c r="I18">
        <v>23.2</v>
      </c>
      <c r="J18">
        <f t="shared" si="40"/>
        <v>0.38666666666666666</v>
      </c>
      <c r="K18">
        <f t="shared" si="6"/>
        <v>11.793333333333333</v>
      </c>
      <c r="M18" s="14">
        <f t="shared" si="7"/>
        <v>1.7704918032786885</v>
      </c>
      <c r="N18" s="1">
        <f t="shared" si="41"/>
        <v>54</v>
      </c>
      <c r="O18">
        <v>24.8</v>
      </c>
      <c r="P18">
        <f t="shared" si="39"/>
        <v>0.45925925925925926</v>
      </c>
      <c r="Q18">
        <f t="shared" si="9"/>
        <v>14.007407407407408</v>
      </c>
      <c r="S18" s="14">
        <f t="shared" si="44"/>
        <v>2.8852459016393444</v>
      </c>
      <c r="T18" s="1">
        <f>DATE(2014,3,4)-DATE(2013,12,6)</f>
        <v>88</v>
      </c>
      <c r="U18">
        <v>28.1</v>
      </c>
      <c r="V18">
        <f t="shared" si="12"/>
        <v>0.31931818181818183</v>
      </c>
      <c r="W18">
        <f t="shared" si="13"/>
        <v>9.7392045454545464</v>
      </c>
      <c r="Y18" s="14">
        <f t="shared" si="14"/>
        <v>1.8688524590163935</v>
      </c>
      <c r="Z18" s="1">
        <f t="shared" ref="Z18:Z20" si="47">DATE(2013,7,17)-DATE(2013,5,21)</f>
        <v>57</v>
      </c>
      <c r="AA18">
        <v>15.9</v>
      </c>
      <c r="AB18">
        <f t="shared" si="16"/>
        <v>0.27894736842105261</v>
      </c>
      <c r="AC18">
        <f t="shared" si="17"/>
        <v>8.5078947368421058</v>
      </c>
      <c r="AE18" s="14">
        <f t="shared" si="18"/>
        <v>6.9836065573770494</v>
      </c>
      <c r="AF18" s="4">
        <f t="shared" si="42"/>
        <v>213</v>
      </c>
      <c r="AG18" s="4">
        <v>28.8</v>
      </c>
      <c r="AH18" s="5">
        <f t="shared" si="20"/>
        <v>0.13521126760563382</v>
      </c>
      <c r="AI18" s="5">
        <f t="shared" si="21"/>
        <v>4.1239436619718308</v>
      </c>
      <c r="AJ18" s="5"/>
      <c r="AK18" s="15">
        <f t="shared" si="22"/>
        <v>1.540983606557377</v>
      </c>
      <c r="AL18" s="7">
        <f t="shared" si="45"/>
        <v>47</v>
      </c>
      <c r="AM18" s="8">
        <v>16.3</v>
      </c>
      <c r="AN18" s="8">
        <f t="shared" si="24"/>
        <v>0.34680851063829787</v>
      </c>
      <c r="AO18" s="13">
        <f t="shared" si="25"/>
        <v>10.577659574468086</v>
      </c>
      <c r="AQ18" s="14">
        <f t="shared" si="26"/>
        <v>9.7049180327868854</v>
      </c>
      <c r="AR18" s="4">
        <f t="shared" si="46"/>
        <v>296</v>
      </c>
      <c r="AS18">
        <v>29.6</v>
      </c>
      <c r="AT18">
        <f t="shared" si="27"/>
        <v>0.1</v>
      </c>
      <c r="AU18">
        <f t="shared" si="28"/>
        <v>3.0500000000000003</v>
      </c>
    </row>
    <row r="19" spans="1:47">
      <c r="A19" s="14">
        <f t="shared" si="0"/>
        <v>3.377049180327869</v>
      </c>
      <c r="B19" s="1">
        <f>DATE(2014,5,12)-DATE(2014,1,29)</f>
        <v>103</v>
      </c>
      <c r="C19">
        <v>31.6</v>
      </c>
      <c r="D19">
        <f t="shared" si="2"/>
        <v>0.30679611650485439</v>
      </c>
      <c r="E19">
        <f t="shared" si="3"/>
        <v>9.3572815533980584</v>
      </c>
      <c r="G19" s="14">
        <f t="shared" si="4"/>
        <v>1.9672131147540983</v>
      </c>
      <c r="H19" s="1">
        <f t="shared" si="43"/>
        <v>60</v>
      </c>
      <c r="I19">
        <v>22.8</v>
      </c>
      <c r="J19">
        <f t="shared" si="40"/>
        <v>0.38</v>
      </c>
      <c r="K19">
        <f t="shared" si="6"/>
        <v>11.59</v>
      </c>
      <c r="M19" s="14">
        <f t="shared" si="7"/>
        <v>1.7704918032786885</v>
      </c>
      <c r="N19" s="1">
        <f t="shared" si="41"/>
        <v>54</v>
      </c>
      <c r="O19">
        <v>24</v>
      </c>
      <c r="P19">
        <f t="shared" si="39"/>
        <v>0.44444444444444442</v>
      </c>
      <c r="Q19">
        <f t="shared" si="9"/>
        <v>13.555555555555555</v>
      </c>
      <c r="S19" s="14">
        <f t="shared" si="44"/>
        <v>2.8852459016393444</v>
      </c>
      <c r="T19" s="1">
        <f t="shared" ref="T19:T23" si="48">DATE(2014,3,4)-DATE(2013,12,6)</f>
        <v>88</v>
      </c>
      <c r="U19">
        <v>27.6</v>
      </c>
      <c r="V19">
        <f t="shared" si="12"/>
        <v>0.31363636363636366</v>
      </c>
      <c r="W19">
        <f t="shared" si="13"/>
        <v>9.5659090909090914</v>
      </c>
      <c r="Y19" s="14">
        <f t="shared" si="14"/>
        <v>1.8688524590163935</v>
      </c>
      <c r="Z19" s="1">
        <f t="shared" si="47"/>
        <v>57</v>
      </c>
      <c r="AA19">
        <v>18.899999999999999</v>
      </c>
      <c r="AB19">
        <f t="shared" si="16"/>
        <v>0.33157894736842103</v>
      </c>
      <c r="AC19">
        <f t="shared" si="17"/>
        <v>10.11315789473684</v>
      </c>
      <c r="AE19" s="14">
        <f t="shared" si="18"/>
        <v>6.9836065573770494</v>
      </c>
      <c r="AF19" s="4">
        <f t="shared" si="42"/>
        <v>213</v>
      </c>
      <c r="AG19" s="4">
        <v>22.1</v>
      </c>
      <c r="AH19" s="5">
        <f t="shared" si="20"/>
        <v>0.10375586854460095</v>
      </c>
      <c r="AI19" s="5">
        <f t="shared" si="21"/>
        <v>3.1645539906103286</v>
      </c>
      <c r="AJ19" s="5"/>
      <c r="AK19" s="15">
        <f t="shared" si="22"/>
        <v>1.540983606557377</v>
      </c>
      <c r="AL19" s="7">
        <f t="shared" si="45"/>
        <v>47</v>
      </c>
      <c r="AM19" s="8">
        <v>18.2</v>
      </c>
      <c r="AN19" s="8">
        <f t="shared" si="24"/>
        <v>0.38723404255319149</v>
      </c>
      <c r="AO19" s="13">
        <f t="shared" si="25"/>
        <v>11.810638297872341</v>
      </c>
      <c r="AQ19" s="14">
        <f t="shared" si="26"/>
        <v>9.7049180327868854</v>
      </c>
      <c r="AR19" s="4">
        <f t="shared" si="46"/>
        <v>296</v>
      </c>
      <c r="AS19">
        <v>32.799999999999997</v>
      </c>
      <c r="AT19">
        <f t="shared" si="27"/>
        <v>0.1108108108108108</v>
      </c>
      <c r="AU19">
        <f t="shared" si="28"/>
        <v>3.3797297297297293</v>
      </c>
    </row>
    <row r="20" spans="1:47">
      <c r="A20" s="14">
        <f t="shared" si="0"/>
        <v>3.377049180327869</v>
      </c>
      <c r="B20" s="1">
        <f t="shared" ref="B20:B27" si="49">DATE(2014,5,12)-DATE(2014,1,29)</f>
        <v>103</v>
      </c>
      <c r="C20">
        <v>30.2</v>
      </c>
      <c r="D20">
        <f t="shared" si="2"/>
        <v>0.29320388349514565</v>
      </c>
      <c r="E20">
        <f t="shared" si="3"/>
        <v>8.9427184466019405</v>
      </c>
      <c r="G20" s="14">
        <f t="shared" si="4"/>
        <v>1.9672131147540983</v>
      </c>
      <c r="H20" s="1">
        <f t="shared" si="43"/>
        <v>60</v>
      </c>
      <c r="I20">
        <v>22.9</v>
      </c>
      <c r="J20">
        <f t="shared" si="40"/>
        <v>0.38166666666666665</v>
      </c>
      <c r="K20">
        <f t="shared" si="6"/>
        <v>11.640833333333333</v>
      </c>
      <c r="M20" s="14">
        <f t="shared" si="7"/>
        <v>1.7704918032786885</v>
      </c>
      <c r="N20" s="1">
        <f t="shared" si="41"/>
        <v>54</v>
      </c>
      <c r="O20">
        <v>23.6</v>
      </c>
      <c r="P20">
        <f t="shared" si="39"/>
        <v>0.43703703703703706</v>
      </c>
      <c r="Q20">
        <f t="shared" si="9"/>
        <v>13.329629629629631</v>
      </c>
      <c r="S20" s="14">
        <f t="shared" si="44"/>
        <v>2.8852459016393444</v>
      </c>
      <c r="T20" s="1">
        <f t="shared" si="48"/>
        <v>88</v>
      </c>
      <c r="U20">
        <v>28.2</v>
      </c>
      <c r="V20">
        <f t="shared" si="12"/>
        <v>0.32045454545454544</v>
      </c>
      <c r="W20">
        <f t="shared" si="13"/>
        <v>9.773863636363636</v>
      </c>
      <c r="Y20" s="14">
        <f t="shared" si="14"/>
        <v>1.8688524590163935</v>
      </c>
      <c r="Z20" s="1">
        <f t="shared" si="47"/>
        <v>57</v>
      </c>
      <c r="AA20">
        <v>18.5</v>
      </c>
      <c r="AB20">
        <f t="shared" si="16"/>
        <v>0.32456140350877194</v>
      </c>
      <c r="AC20">
        <f t="shared" si="17"/>
        <v>9.8991228070175428</v>
      </c>
      <c r="AE20" s="14">
        <f t="shared" si="18"/>
        <v>6.9836065573770494</v>
      </c>
      <c r="AF20" s="4">
        <f t="shared" si="42"/>
        <v>213</v>
      </c>
      <c r="AG20" s="4">
        <v>23.7</v>
      </c>
      <c r="AH20" s="5">
        <f t="shared" si="20"/>
        <v>0.11126760563380281</v>
      </c>
      <c r="AI20" s="5">
        <f t="shared" si="21"/>
        <v>3.3936619718309857</v>
      </c>
      <c r="AJ20" s="5"/>
      <c r="AK20" s="15">
        <f t="shared" si="22"/>
        <v>1.540983606557377</v>
      </c>
      <c r="AL20" s="7">
        <f t="shared" si="45"/>
        <v>47</v>
      </c>
      <c r="AM20" s="8">
        <v>17.100000000000001</v>
      </c>
      <c r="AN20" s="8">
        <f t="shared" si="24"/>
        <v>0.36382978723404258</v>
      </c>
      <c r="AO20" s="13">
        <f t="shared" si="25"/>
        <v>11.096808510638299</v>
      </c>
      <c r="AQ20" s="14">
        <f t="shared" si="26"/>
        <v>7.442622950819672</v>
      </c>
      <c r="AR20" s="4">
        <f>DATE(2014,12,15)-DATE(2014,5,2)</f>
        <v>227</v>
      </c>
      <c r="AS20">
        <v>28.2</v>
      </c>
      <c r="AT20">
        <f>AS20/AR20</f>
        <v>0.12422907488986784</v>
      </c>
      <c r="AU20">
        <f t="shared" si="28"/>
        <v>3.788986784140969</v>
      </c>
    </row>
    <row r="21" spans="1:47">
      <c r="A21" s="14">
        <f t="shared" si="0"/>
        <v>3.377049180327869</v>
      </c>
      <c r="B21" s="1">
        <f t="shared" si="49"/>
        <v>103</v>
      </c>
      <c r="C21">
        <v>29</v>
      </c>
      <c r="D21">
        <f t="shared" si="2"/>
        <v>0.28155339805825241</v>
      </c>
      <c r="E21">
        <f t="shared" si="3"/>
        <v>8.5873786407766985</v>
      </c>
      <c r="G21" s="14">
        <f t="shared" si="4"/>
        <v>1.9672131147540983</v>
      </c>
      <c r="H21" s="1">
        <f t="shared" si="43"/>
        <v>60</v>
      </c>
      <c r="I21">
        <v>23.5</v>
      </c>
      <c r="J21">
        <f t="shared" si="40"/>
        <v>0.39166666666666666</v>
      </c>
      <c r="K21">
        <f t="shared" si="6"/>
        <v>11.945833333333333</v>
      </c>
      <c r="M21" s="14">
        <f t="shared" si="7"/>
        <v>1.7704918032786885</v>
      </c>
      <c r="N21" s="1">
        <f t="shared" si="41"/>
        <v>54</v>
      </c>
      <c r="O21">
        <v>25.4</v>
      </c>
      <c r="P21">
        <f t="shared" si="39"/>
        <v>0.47037037037037033</v>
      </c>
      <c r="Q21">
        <f t="shared" si="9"/>
        <v>14.346296296296297</v>
      </c>
      <c r="S21" s="14">
        <f t="shared" si="44"/>
        <v>2.8852459016393444</v>
      </c>
      <c r="T21" s="1">
        <f t="shared" si="48"/>
        <v>88</v>
      </c>
      <c r="U21">
        <v>30.5</v>
      </c>
      <c r="V21">
        <f t="shared" si="12"/>
        <v>0.34659090909090912</v>
      </c>
      <c r="W21">
        <f t="shared" si="13"/>
        <v>10.571022727272727</v>
      </c>
      <c r="Y21" s="14">
        <f t="shared" si="14"/>
        <v>1.3114754098360655</v>
      </c>
      <c r="Z21" s="1">
        <f t="shared" ref="Z21:Z23" si="50">DATE(2013,7,17)-DATE(2013,6,7)</f>
        <v>40</v>
      </c>
      <c r="AA21">
        <v>17.399999999999999</v>
      </c>
      <c r="AB21">
        <f t="shared" si="16"/>
        <v>0.43499999999999994</v>
      </c>
      <c r="AC21">
        <f t="shared" si="17"/>
        <v>13.2675</v>
      </c>
      <c r="AE21" s="14">
        <f t="shared" si="18"/>
        <v>6.9836065573770494</v>
      </c>
      <c r="AF21" s="4">
        <f t="shared" si="42"/>
        <v>213</v>
      </c>
      <c r="AG21" s="4">
        <v>26.7</v>
      </c>
      <c r="AH21" s="5">
        <f t="shared" si="20"/>
        <v>0.12535211267605634</v>
      </c>
      <c r="AI21" s="5">
        <f t="shared" si="21"/>
        <v>3.8232394366197182</v>
      </c>
      <c r="AJ21" s="5"/>
      <c r="AK21" s="15">
        <f t="shared" si="22"/>
        <v>1.540983606557377</v>
      </c>
      <c r="AL21" s="7">
        <f t="shared" si="45"/>
        <v>47</v>
      </c>
      <c r="AM21" s="8">
        <v>17.8</v>
      </c>
      <c r="AN21" s="8">
        <f t="shared" si="24"/>
        <v>0.37872340425531914</v>
      </c>
      <c r="AO21" s="13">
        <f t="shared" si="25"/>
        <v>11.551063829787235</v>
      </c>
      <c r="AQ21" s="14">
        <f t="shared" si="26"/>
        <v>7.442622950819672</v>
      </c>
      <c r="AR21" s="4">
        <f t="shared" ref="AR21:AR22" si="51">DATE(2014,12,15)-DATE(2014,5,2)</f>
        <v>227</v>
      </c>
      <c r="AS21">
        <v>26.9</v>
      </c>
      <c r="AT21">
        <f>AS21/AR21</f>
        <v>0.11850220264317179</v>
      </c>
      <c r="AU21">
        <f t="shared" si="28"/>
        <v>3.61431718061674</v>
      </c>
    </row>
    <row r="22" spans="1:47">
      <c r="A22" s="14">
        <f t="shared" si="0"/>
        <v>3.377049180327869</v>
      </c>
      <c r="B22" s="1">
        <f t="shared" si="49"/>
        <v>103</v>
      </c>
      <c r="C22">
        <v>32</v>
      </c>
      <c r="D22">
        <f t="shared" si="2"/>
        <v>0.31067961165048541</v>
      </c>
      <c r="E22">
        <f t="shared" si="3"/>
        <v>9.4757281553398052</v>
      </c>
      <c r="G22" s="14">
        <f t="shared" si="4"/>
        <v>1.9672131147540983</v>
      </c>
      <c r="H22" s="1">
        <f t="shared" si="43"/>
        <v>60</v>
      </c>
      <c r="I22">
        <v>23.5</v>
      </c>
      <c r="J22">
        <f t="shared" si="40"/>
        <v>0.39166666666666666</v>
      </c>
      <c r="K22">
        <f t="shared" si="6"/>
        <v>11.945833333333333</v>
      </c>
      <c r="M22" s="14">
        <f t="shared" si="7"/>
        <v>2.2295081967213113</v>
      </c>
      <c r="N22" s="1">
        <f>DATE(2013,7,16)-DATE(2013,5,9)</f>
        <v>68</v>
      </c>
      <c r="O22">
        <v>26</v>
      </c>
      <c r="P22">
        <f t="shared" si="39"/>
        <v>0.38235294117647056</v>
      </c>
      <c r="Q22">
        <f t="shared" si="9"/>
        <v>11.661764705882353</v>
      </c>
      <c r="S22" s="14">
        <f t="shared" si="44"/>
        <v>2.8852459016393444</v>
      </c>
      <c r="T22" s="1">
        <f t="shared" si="48"/>
        <v>88</v>
      </c>
      <c r="U22">
        <v>26.1</v>
      </c>
      <c r="V22">
        <f t="shared" si="12"/>
        <v>0.29659090909090913</v>
      </c>
      <c r="W22">
        <f t="shared" si="13"/>
        <v>9.046022727272728</v>
      </c>
      <c r="Y22" s="14">
        <f t="shared" si="14"/>
        <v>1.3114754098360655</v>
      </c>
      <c r="Z22" s="1">
        <f t="shared" si="50"/>
        <v>40</v>
      </c>
      <c r="AA22">
        <v>18.100000000000001</v>
      </c>
      <c r="AB22">
        <f t="shared" si="16"/>
        <v>0.45250000000000001</v>
      </c>
      <c r="AC22">
        <f t="shared" si="17"/>
        <v>13.801250000000001</v>
      </c>
      <c r="AE22" s="16">
        <v>3.7</v>
      </c>
      <c r="AF22" s="19">
        <v>114</v>
      </c>
      <c r="AG22" s="9">
        <v>21.7</v>
      </c>
      <c r="AI22" s="5">
        <f t="shared" si="21"/>
        <v>5.864864864864864</v>
      </c>
      <c r="AK22" s="16">
        <v>3.6</v>
      </c>
      <c r="AL22">
        <v>110</v>
      </c>
      <c r="AM22" s="9">
        <v>24.3</v>
      </c>
      <c r="AN22" s="9"/>
      <c r="AO22">
        <f t="shared" si="25"/>
        <v>6.75</v>
      </c>
      <c r="AQ22" s="14">
        <f t="shared" si="26"/>
        <v>7.442622950819672</v>
      </c>
      <c r="AR22" s="4">
        <f t="shared" si="51"/>
        <v>227</v>
      </c>
      <c r="AS22">
        <v>24.8</v>
      </c>
      <c r="AT22">
        <f>AS22/AR22</f>
        <v>0.1092511013215859</v>
      </c>
      <c r="AU22">
        <f t="shared" si="28"/>
        <v>3.3321585903083704</v>
      </c>
    </row>
    <row r="23" spans="1:47">
      <c r="A23" s="14">
        <f t="shared" si="0"/>
        <v>3.377049180327869</v>
      </c>
      <c r="B23" s="1">
        <f t="shared" si="49"/>
        <v>103</v>
      </c>
      <c r="C23">
        <v>24.3</v>
      </c>
      <c r="D23">
        <f t="shared" si="2"/>
        <v>0.23592233009708738</v>
      </c>
      <c r="E23">
        <f t="shared" si="3"/>
        <v>7.1956310679611653</v>
      </c>
      <c r="G23" s="14">
        <f t="shared" si="4"/>
        <v>1.9672131147540983</v>
      </c>
      <c r="H23" s="1">
        <f t="shared" si="43"/>
        <v>60</v>
      </c>
      <c r="I23">
        <v>19</v>
      </c>
      <c r="J23">
        <f t="shared" si="40"/>
        <v>0.31666666666666665</v>
      </c>
      <c r="K23">
        <f t="shared" si="6"/>
        <v>9.6583333333333332</v>
      </c>
      <c r="M23" s="14">
        <f t="shared" si="7"/>
        <v>2.2295081967213113</v>
      </c>
      <c r="N23" s="1">
        <f t="shared" ref="N23:N24" si="52">DATE(2013,7,16)-DATE(2013,5,9)</f>
        <v>68</v>
      </c>
      <c r="O23">
        <v>26.2</v>
      </c>
      <c r="P23">
        <f t="shared" si="39"/>
        <v>0.38529411764705879</v>
      </c>
      <c r="Q23">
        <f t="shared" si="9"/>
        <v>11.751470588235295</v>
      </c>
      <c r="S23" s="14">
        <f t="shared" si="44"/>
        <v>2.8852459016393444</v>
      </c>
      <c r="T23" s="1">
        <f t="shared" si="48"/>
        <v>88</v>
      </c>
      <c r="U23">
        <v>25</v>
      </c>
      <c r="V23">
        <f t="shared" si="12"/>
        <v>0.28409090909090912</v>
      </c>
      <c r="W23">
        <f t="shared" si="13"/>
        <v>8.6647727272727266</v>
      </c>
      <c r="Y23" s="14">
        <f t="shared" si="14"/>
        <v>1.3114754098360655</v>
      </c>
      <c r="Z23" s="1">
        <f t="shared" si="50"/>
        <v>40</v>
      </c>
      <c r="AA23">
        <v>16.2</v>
      </c>
      <c r="AB23">
        <f t="shared" si="16"/>
        <v>0.40499999999999997</v>
      </c>
      <c r="AC23">
        <f t="shared" si="17"/>
        <v>12.352500000000001</v>
      </c>
      <c r="AE23" s="16">
        <v>3.7</v>
      </c>
      <c r="AF23" s="19">
        <v>114</v>
      </c>
      <c r="AG23" s="9">
        <v>23.4</v>
      </c>
      <c r="AI23" s="5">
        <f t="shared" si="21"/>
        <v>6.3243243243243237</v>
      </c>
      <c r="AK23" s="16">
        <v>3.6</v>
      </c>
      <c r="AL23">
        <v>110</v>
      </c>
      <c r="AM23" s="9">
        <v>27.3</v>
      </c>
      <c r="AN23" s="9"/>
      <c r="AO23">
        <f t="shared" si="25"/>
        <v>7.583333333333333</v>
      </c>
      <c r="AR23" s="4"/>
    </row>
    <row r="24" spans="1:47">
      <c r="A24" s="14">
        <f t="shared" si="0"/>
        <v>3.377049180327869</v>
      </c>
      <c r="B24" s="1">
        <f t="shared" si="49"/>
        <v>103</v>
      </c>
      <c r="C24">
        <v>29.5</v>
      </c>
      <c r="D24">
        <f t="shared" si="2"/>
        <v>0.28640776699029125</v>
      </c>
      <c r="E24">
        <f t="shared" si="3"/>
        <v>8.7354368932038824</v>
      </c>
      <c r="G24" s="14">
        <f t="shared" si="4"/>
        <v>1.1147540983606556</v>
      </c>
      <c r="H24" s="1">
        <f>DATE(2013,7,11)-DATE(2013,6,7)</f>
        <v>34</v>
      </c>
      <c r="I24">
        <v>18.399999999999999</v>
      </c>
      <c r="J24">
        <f t="shared" si="40"/>
        <v>0.54117647058823526</v>
      </c>
      <c r="K24">
        <f t="shared" si="6"/>
        <v>16.505882352941178</v>
      </c>
      <c r="M24" s="14">
        <f t="shared" si="7"/>
        <v>2.2295081967213113</v>
      </c>
      <c r="N24" s="1">
        <f t="shared" si="52"/>
        <v>68</v>
      </c>
      <c r="O24">
        <v>25.4</v>
      </c>
      <c r="P24">
        <f t="shared" si="39"/>
        <v>0.37352941176470589</v>
      </c>
      <c r="Q24">
        <f t="shared" si="9"/>
        <v>11.392647058823529</v>
      </c>
      <c r="S24" s="14">
        <f t="shared" si="44"/>
        <v>2.0655737704918034</v>
      </c>
      <c r="T24" s="1">
        <f>DATE(2014,3,4)-DATE(2013,12,31)</f>
        <v>63</v>
      </c>
      <c r="U24">
        <v>25</v>
      </c>
      <c r="V24">
        <f t="shared" si="12"/>
        <v>0.3968253968253968</v>
      </c>
      <c r="W24">
        <f t="shared" si="13"/>
        <v>12.103174603174603</v>
      </c>
      <c r="Y24" s="14">
        <f t="shared" si="14"/>
        <v>2.1967213114754101</v>
      </c>
      <c r="Z24" s="1">
        <f>DATE(2013,7,17)-DATE(2013,5,11)</f>
        <v>67</v>
      </c>
      <c r="AA24">
        <v>19.2</v>
      </c>
      <c r="AB24">
        <f t="shared" si="16"/>
        <v>0.28656716417910449</v>
      </c>
      <c r="AC24">
        <f t="shared" si="17"/>
        <v>8.7402985074626862</v>
      </c>
      <c r="AE24" s="16">
        <v>3.7</v>
      </c>
      <c r="AF24" s="19">
        <v>114</v>
      </c>
      <c r="AG24" s="9">
        <v>23.4</v>
      </c>
      <c r="AI24" s="5">
        <f t="shared" si="21"/>
        <v>6.3243243243243237</v>
      </c>
      <c r="AK24" s="16">
        <v>5.2</v>
      </c>
      <c r="AL24">
        <v>157</v>
      </c>
      <c r="AM24" s="9">
        <v>24.7</v>
      </c>
      <c r="AN24" s="9"/>
      <c r="AO24">
        <f t="shared" si="25"/>
        <v>4.75</v>
      </c>
      <c r="AR24" s="4"/>
    </row>
    <row r="25" spans="1:47">
      <c r="A25" s="14">
        <f t="shared" si="0"/>
        <v>3.377049180327869</v>
      </c>
      <c r="B25" s="1">
        <f t="shared" si="49"/>
        <v>103</v>
      </c>
      <c r="C25">
        <v>31.6</v>
      </c>
      <c r="D25">
        <f t="shared" si="2"/>
        <v>0.30679611650485439</v>
      </c>
      <c r="E25">
        <f t="shared" si="3"/>
        <v>9.3572815533980584</v>
      </c>
      <c r="G25" s="14">
        <f t="shared" si="4"/>
        <v>1.1147540983606556</v>
      </c>
      <c r="H25" s="1">
        <f t="shared" ref="H25:H28" si="53">DATE(2013,7,11)-DATE(2013,6,7)</f>
        <v>34</v>
      </c>
      <c r="I25">
        <v>19.5</v>
      </c>
      <c r="J25">
        <f t="shared" si="40"/>
        <v>0.57352941176470584</v>
      </c>
      <c r="K25">
        <f t="shared" si="6"/>
        <v>17.492647058823533</v>
      </c>
      <c r="M25" s="14">
        <f t="shared" si="7"/>
        <v>2.1967213114754101</v>
      </c>
      <c r="N25" s="1">
        <f>DATE(2013,7,16)-DATE(2013,5,10)</f>
        <v>67</v>
      </c>
      <c r="O25">
        <v>26.6</v>
      </c>
      <c r="P25">
        <f t="shared" si="39"/>
        <v>0.39701492537313438</v>
      </c>
      <c r="Q25">
        <f t="shared" si="9"/>
        <v>12.108955223880596</v>
      </c>
      <c r="S25" s="14">
        <f t="shared" si="44"/>
        <v>2.0655737704918034</v>
      </c>
      <c r="T25" s="1">
        <f t="shared" ref="T25:T30" si="54">DATE(2014,3,4)-DATE(2013,12,31)</f>
        <v>63</v>
      </c>
      <c r="U25">
        <v>27.4</v>
      </c>
      <c r="V25">
        <f t="shared" si="12"/>
        <v>0.43492063492063487</v>
      </c>
      <c r="W25">
        <f t="shared" si="13"/>
        <v>13.265079365079364</v>
      </c>
      <c r="Y25" s="16">
        <v>3.5</v>
      </c>
      <c r="Z25" s="19">
        <v>106</v>
      </c>
      <c r="AA25" s="9">
        <v>23.2</v>
      </c>
      <c r="AB25" s="9"/>
      <c r="AC25">
        <f t="shared" si="17"/>
        <v>6.6285714285714281</v>
      </c>
      <c r="AE25" s="16">
        <v>3.7</v>
      </c>
      <c r="AF25" s="19">
        <v>114</v>
      </c>
      <c r="AG25" s="9">
        <v>24.7</v>
      </c>
      <c r="AH25" s="9"/>
      <c r="AI25" s="5">
        <f t="shared" si="21"/>
        <v>6.6756756756756754</v>
      </c>
      <c r="AK25" s="16">
        <v>5.2</v>
      </c>
      <c r="AL25">
        <v>157</v>
      </c>
      <c r="AM25" s="9">
        <v>25.5</v>
      </c>
      <c r="AN25" s="9"/>
      <c r="AO25">
        <f t="shared" si="25"/>
        <v>4.9038461538461533</v>
      </c>
    </row>
    <row r="26" spans="1:47">
      <c r="A26" s="14">
        <f t="shared" si="0"/>
        <v>3.377049180327869</v>
      </c>
      <c r="B26" s="1">
        <f t="shared" si="49"/>
        <v>103</v>
      </c>
      <c r="C26">
        <v>31.2</v>
      </c>
      <c r="D26">
        <f t="shared" si="2"/>
        <v>0.30291262135922331</v>
      </c>
      <c r="E26">
        <f t="shared" si="3"/>
        <v>9.23883495145631</v>
      </c>
      <c r="G26" s="14">
        <f t="shared" si="4"/>
        <v>1.1147540983606556</v>
      </c>
      <c r="H26" s="1">
        <f t="shared" si="53"/>
        <v>34</v>
      </c>
      <c r="I26">
        <v>19.7</v>
      </c>
      <c r="J26">
        <f t="shared" si="40"/>
        <v>0.57941176470588229</v>
      </c>
      <c r="K26">
        <f t="shared" si="6"/>
        <v>17.672058823529412</v>
      </c>
      <c r="M26" s="14">
        <f t="shared" si="7"/>
        <v>2.1967213114754101</v>
      </c>
      <c r="N26" s="1">
        <f t="shared" ref="N26:N29" si="55">DATE(2013,7,16)-DATE(2013,5,10)</f>
        <v>67</v>
      </c>
      <c r="O26">
        <v>25.1</v>
      </c>
      <c r="P26">
        <f t="shared" ref="P26:P29" si="56">O26/N26</f>
        <v>0.37462686567164183</v>
      </c>
      <c r="Q26">
        <f t="shared" si="9"/>
        <v>11.426119402985075</v>
      </c>
      <c r="S26" s="14">
        <f t="shared" si="44"/>
        <v>2.0655737704918034</v>
      </c>
      <c r="T26" s="1">
        <f t="shared" si="54"/>
        <v>63</v>
      </c>
      <c r="U26">
        <v>25.7</v>
      </c>
      <c r="V26">
        <f t="shared" si="12"/>
        <v>0.40793650793650793</v>
      </c>
      <c r="W26">
        <f t="shared" si="13"/>
        <v>12.442063492063491</v>
      </c>
      <c r="Y26" s="16">
        <v>3.5</v>
      </c>
      <c r="Z26" s="19">
        <v>106</v>
      </c>
      <c r="AA26" s="9">
        <v>24.2</v>
      </c>
      <c r="AB26" s="9"/>
      <c r="AC26">
        <f t="shared" si="17"/>
        <v>6.9142857142857137</v>
      </c>
      <c r="AD26" s="9"/>
      <c r="AE26" s="16">
        <v>3.7</v>
      </c>
      <c r="AF26" s="19">
        <v>114</v>
      </c>
      <c r="AG26" s="9">
        <v>24.8</v>
      </c>
      <c r="AH26" s="9"/>
      <c r="AI26" s="5">
        <f t="shared" si="21"/>
        <v>6.7027027027027026</v>
      </c>
      <c r="AK26" s="16">
        <v>5.2</v>
      </c>
      <c r="AL26">
        <v>157</v>
      </c>
      <c r="AM26" s="9">
        <v>28.9</v>
      </c>
      <c r="AN26" s="9"/>
      <c r="AO26">
        <f t="shared" si="25"/>
        <v>5.5576923076923075</v>
      </c>
    </row>
    <row r="27" spans="1:47">
      <c r="A27" s="14">
        <f t="shared" si="0"/>
        <v>3.377049180327869</v>
      </c>
      <c r="B27" s="1">
        <f t="shared" si="49"/>
        <v>103</v>
      </c>
      <c r="C27">
        <v>31.3</v>
      </c>
      <c r="D27">
        <f t="shared" si="2"/>
        <v>0.30388349514563107</v>
      </c>
      <c r="E27">
        <f t="shared" si="3"/>
        <v>9.2684466019417471</v>
      </c>
      <c r="G27" s="14">
        <f t="shared" si="4"/>
        <v>1.1147540983606556</v>
      </c>
      <c r="H27" s="1">
        <f t="shared" si="53"/>
        <v>34</v>
      </c>
      <c r="I27">
        <v>15.4</v>
      </c>
      <c r="J27">
        <f t="shared" si="40"/>
        <v>0.45294117647058824</v>
      </c>
      <c r="K27">
        <f t="shared" si="6"/>
        <v>13.814705882352943</v>
      </c>
      <c r="M27" s="14">
        <f t="shared" si="7"/>
        <v>2.1967213114754101</v>
      </c>
      <c r="N27" s="1">
        <f t="shared" si="55"/>
        <v>67</v>
      </c>
      <c r="O27">
        <v>26.7</v>
      </c>
      <c r="P27">
        <f t="shared" si="56"/>
        <v>0.39850746268656717</v>
      </c>
      <c r="Q27">
        <f t="shared" si="9"/>
        <v>12.154477611940298</v>
      </c>
      <c r="S27" s="14">
        <f t="shared" si="44"/>
        <v>2.0655737704918034</v>
      </c>
      <c r="T27" s="1">
        <f t="shared" si="54"/>
        <v>63</v>
      </c>
      <c r="U27">
        <v>25</v>
      </c>
      <c r="V27">
        <f t="shared" si="12"/>
        <v>0.3968253968253968</v>
      </c>
      <c r="W27">
        <f t="shared" si="13"/>
        <v>12.103174603174603</v>
      </c>
      <c r="Y27" s="16">
        <v>3.5</v>
      </c>
      <c r="Z27" s="19">
        <v>106</v>
      </c>
      <c r="AA27" s="9">
        <v>25.5</v>
      </c>
      <c r="AB27" s="9"/>
      <c r="AC27">
        <f t="shared" si="17"/>
        <v>7.2857142857142856</v>
      </c>
      <c r="AD27" s="9"/>
      <c r="AE27" s="16">
        <v>3.7</v>
      </c>
      <c r="AF27" s="19">
        <v>114</v>
      </c>
      <c r="AG27" s="9">
        <v>25</v>
      </c>
      <c r="AH27" s="9"/>
      <c r="AI27" s="5">
        <f t="shared" si="21"/>
        <v>6.7567567567567561</v>
      </c>
      <c r="AK27" s="16">
        <v>5.6</v>
      </c>
      <c r="AL27">
        <v>169</v>
      </c>
      <c r="AM27" s="9">
        <v>23</v>
      </c>
      <c r="AN27" s="9"/>
      <c r="AO27">
        <f t="shared" si="25"/>
        <v>4.1071428571428577</v>
      </c>
    </row>
    <row r="28" spans="1:47">
      <c r="A28" s="16">
        <v>1.9</v>
      </c>
      <c r="B28">
        <v>59</v>
      </c>
      <c r="C28" s="9">
        <v>22.2</v>
      </c>
      <c r="E28">
        <f t="shared" si="3"/>
        <v>11.684210526315789</v>
      </c>
      <c r="G28" s="14">
        <f t="shared" si="4"/>
        <v>1.1147540983606556</v>
      </c>
      <c r="H28" s="1">
        <f t="shared" si="53"/>
        <v>34</v>
      </c>
      <c r="I28">
        <v>18.899999999999999</v>
      </c>
      <c r="J28">
        <f t="shared" si="40"/>
        <v>0.55588235294117638</v>
      </c>
      <c r="K28">
        <f t="shared" si="6"/>
        <v>16.954411764705881</v>
      </c>
      <c r="M28" s="14">
        <f t="shared" si="7"/>
        <v>2.1967213114754101</v>
      </c>
      <c r="N28" s="1">
        <f t="shared" si="55"/>
        <v>67</v>
      </c>
      <c r="O28">
        <v>27.2</v>
      </c>
      <c r="P28">
        <f t="shared" si="56"/>
        <v>0.40597014925373132</v>
      </c>
      <c r="Q28">
        <f t="shared" si="9"/>
        <v>12.382089552238805</v>
      </c>
      <c r="S28" s="14">
        <f t="shared" si="44"/>
        <v>2.0655737704918034</v>
      </c>
      <c r="T28" s="1">
        <f t="shared" si="54"/>
        <v>63</v>
      </c>
      <c r="U28">
        <v>26</v>
      </c>
      <c r="V28">
        <f t="shared" si="12"/>
        <v>0.41269841269841268</v>
      </c>
      <c r="W28">
        <f t="shared" si="13"/>
        <v>12.587301587301587</v>
      </c>
      <c r="Y28" s="16">
        <v>4.4000000000000004</v>
      </c>
      <c r="Z28">
        <v>133</v>
      </c>
      <c r="AA28" s="9">
        <v>24.4</v>
      </c>
      <c r="AB28" s="9"/>
      <c r="AC28">
        <f t="shared" si="17"/>
        <v>5.545454545454545</v>
      </c>
      <c r="AD28" s="9"/>
      <c r="AE28" s="16">
        <v>4.5999999999999996</v>
      </c>
      <c r="AF28">
        <v>140</v>
      </c>
      <c r="AG28" s="9">
        <v>22.3</v>
      </c>
      <c r="AH28" s="9"/>
      <c r="AI28" s="5">
        <f t="shared" si="21"/>
        <v>4.8478260869565224</v>
      </c>
      <c r="AK28" s="16">
        <v>5.6</v>
      </c>
      <c r="AL28">
        <v>169</v>
      </c>
      <c r="AM28" s="9">
        <v>23.5</v>
      </c>
      <c r="AN28" s="9"/>
      <c r="AO28">
        <f t="shared" si="25"/>
        <v>4.1964285714285721</v>
      </c>
    </row>
    <row r="29" spans="1:47">
      <c r="A29" s="16">
        <v>1.9</v>
      </c>
      <c r="B29">
        <v>59</v>
      </c>
      <c r="C29" s="9">
        <v>23.8</v>
      </c>
      <c r="E29">
        <f t="shared" si="3"/>
        <v>12.526315789473685</v>
      </c>
      <c r="G29" s="18">
        <v>2.2000000000000002</v>
      </c>
      <c r="H29" s="19">
        <v>66</v>
      </c>
      <c r="I29" s="10">
        <v>21.3</v>
      </c>
      <c r="K29">
        <f t="shared" si="6"/>
        <v>9.6818181818181817</v>
      </c>
      <c r="M29" s="14">
        <f t="shared" si="7"/>
        <v>2.1967213114754101</v>
      </c>
      <c r="N29" s="1">
        <f t="shared" si="55"/>
        <v>67</v>
      </c>
      <c r="O29">
        <v>24.3</v>
      </c>
      <c r="P29">
        <f t="shared" si="56"/>
        <v>0.36268656716417913</v>
      </c>
      <c r="Q29">
        <f t="shared" si="9"/>
        <v>11.061940298507462</v>
      </c>
      <c r="S29" s="14">
        <f t="shared" si="44"/>
        <v>2.0655737704918034</v>
      </c>
      <c r="T29" s="1">
        <f t="shared" si="54"/>
        <v>63</v>
      </c>
      <c r="U29">
        <v>27.4</v>
      </c>
      <c r="V29">
        <f t="shared" si="12"/>
        <v>0.43492063492063487</v>
      </c>
      <c r="W29">
        <f t="shared" si="13"/>
        <v>13.265079365079364</v>
      </c>
      <c r="Y29" s="16">
        <v>4.4000000000000004</v>
      </c>
      <c r="Z29">
        <v>133</v>
      </c>
      <c r="AA29" s="9">
        <v>24.5</v>
      </c>
      <c r="AB29" s="9"/>
      <c r="AC29">
        <f t="shared" si="17"/>
        <v>5.5681818181818175</v>
      </c>
      <c r="AD29" s="9"/>
      <c r="AE29" s="16">
        <v>4.5999999999999996</v>
      </c>
      <c r="AF29">
        <v>140</v>
      </c>
      <c r="AG29" s="9">
        <v>23.5</v>
      </c>
      <c r="AH29" s="9"/>
      <c r="AI29" s="5">
        <f t="shared" si="21"/>
        <v>5.1086956521739131</v>
      </c>
      <c r="AK29" s="16">
        <v>5.6</v>
      </c>
      <c r="AL29">
        <v>169</v>
      </c>
      <c r="AM29" s="9">
        <v>23.8</v>
      </c>
      <c r="AN29" s="9"/>
      <c r="AO29">
        <f t="shared" si="25"/>
        <v>4.25</v>
      </c>
    </row>
    <row r="30" spans="1:47">
      <c r="A30" s="16">
        <v>1.9</v>
      </c>
      <c r="B30">
        <v>59</v>
      </c>
      <c r="C30" s="9">
        <v>24</v>
      </c>
      <c r="D30" s="9"/>
      <c r="E30">
        <f t="shared" si="3"/>
        <v>12.631578947368421</v>
      </c>
      <c r="G30" s="18">
        <v>2.2000000000000002</v>
      </c>
      <c r="H30" s="19">
        <v>66</v>
      </c>
      <c r="I30" s="10">
        <v>24.8</v>
      </c>
      <c r="J30" s="10"/>
      <c r="K30">
        <f t="shared" si="6"/>
        <v>11.272727272727272</v>
      </c>
      <c r="L30" s="10"/>
      <c r="M30" s="16">
        <v>3</v>
      </c>
      <c r="N30" s="19">
        <v>90</v>
      </c>
      <c r="O30" s="9">
        <v>30.8</v>
      </c>
      <c r="Q30">
        <f t="shared" si="9"/>
        <v>10.266666666666667</v>
      </c>
      <c r="S30" s="14">
        <f t="shared" si="44"/>
        <v>2.0655737704918034</v>
      </c>
      <c r="T30" s="1">
        <f t="shared" si="54"/>
        <v>63</v>
      </c>
      <c r="U30">
        <v>25.5</v>
      </c>
      <c r="V30">
        <f t="shared" si="12"/>
        <v>0.40476190476190477</v>
      </c>
      <c r="W30">
        <f t="shared" si="13"/>
        <v>12.345238095238095</v>
      </c>
      <c r="Y30" s="16">
        <v>2.9</v>
      </c>
      <c r="Z30">
        <v>89</v>
      </c>
      <c r="AA30" s="9">
        <v>19</v>
      </c>
      <c r="AB30" s="9"/>
      <c r="AC30">
        <f t="shared" si="17"/>
        <v>6.5517241379310347</v>
      </c>
      <c r="AD30" s="9"/>
      <c r="AE30" s="16">
        <v>4.5999999999999996</v>
      </c>
      <c r="AF30">
        <v>140</v>
      </c>
      <c r="AG30" s="9">
        <v>24.3</v>
      </c>
      <c r="AH30" s="9"/>
      <c r="AI30" s="5">
        <f t="shared" si="21"/>
        <v>5.2826086956521747</v>
      </c>
      <c r="AK30" s="16">
        <v>6.1</v>
      </c>
      <c r="AL30">
        <v>185</v>
      </c>
      <c r="AM30" s="9">
        <v>24.1</v>
      </c>
      <c r="AN30" s="9"/>
      <c r="AO30">
        <f t="shared" si="25"/>
        <v>3.9508196721311482</v>
      </c>
    </row>
    <row r="31" spans="1:47">
      <c r="A31" s="16">
        <v>1.9</v>
      </c>
      <c r="B31">
        <v>59</v>
      </c>
      <c r="C31" s="9">
        <v>24.2</v>
      </c>
      <c r="D31" s="9"/>
      <c r="E31">
        <f t="shared" si="3"/>
        <v>12.736842105263158</v>
      </c>
      <c r="G31" s="18">
        <v>2.2000000000000002</v>
      </c>
      <c r="H31" s="19">
        <v>66</v>
      </c>
      <c r="I31" s="10">
        <v>25.1</v>
      </c>
      <c r="J31" s="10"/>
      <c r="K31">
        <f t="shared" si="6"/>
        <v>11.409090909090908</v>
      </c>
      <c r="L31" s="10"/>
      <c r="M31" s="16">
        <v>3.7</v>
      </c>
      <c r="N31">
        <v>112</v>
      </c>
      <c r="O31" s="9">
        <v>28.2</v>
      </c>
      <c r="P31" s="9"/>
      <c r="Q31">
        <f t="shared" si="9"/>
        <v>7.621621621621621</v>
      </c>
      <c r="R31" s="9"/>
      <c r="Y31" s="16">
        <v>2.9</v>
      </c>
      <c r="Z31">
        <v>89</v>
      </c>
      <c r="AA31" s="9">
        <v>20.100000000000001</v>
      </c>
      <c r="AB31" s="9"/>
      <c r="AC31">
        <f t="shared" si="17"/>
        <v>6.931034482758621</v>
      </c>
      <c r="AD31" s="9"/>
      <c r="AE31" s="16">
        <v>4.5999999999999996</v>
      </c>
      <c r="AF31">
        <v>140</v>
      </c>
      <c r="AG31" s="9">
        <v>26.2</v>
      </c>
      <c r="AH31" s="9"/>
      <c r="AI31" s="5">
        <f t="shared" si="21"/>
        <v>5.6956521739130439</v>
      </c>
      <c r="AK31" s="16">
        <v>6.1</v>
      </c>
      <c r="AL31">
        <v>185</v>
      </c>
      <c r="AM31" s="9">
        <v>24.7</v>
      </c>
      <c r="AN31" s="9"/>
      <c r="AO31">
        <f t="shared" si="25"/>
        <v>4.0491803278688527</v>
      </c>
    </row>
    <row r="32" spans="1:47">
      <c r="A32" s="16">
        <v>1.9</v>
      </c>
      <c r="B32" s="19">
        <v>59</v>
      </c>
      <c r="C32" s="9">
        <v>24.5</v>
      </c>
      <c r="D32" s="9"/>
      <c r="E32">
        <f t="shared" si="3"/>
        <v>12.894736842105264</v>
      </c>
      <c r="G32" s="18">
        <v>2.2999999999999998</v>
      </c>
      <c r="H32">
        <v>69</v>
      </c>
      <c r="I32" s="10">
        <v>26.8</v>
      </c>
      <c r="J32" s="10"/>
      <c r="K32">
        <f t="shared" si="6"/>
        <v>11.65217391304348</v>
      </c>
      <c r="L32" s="10"/>
      <c r="M32" s="16">
        <v>3.7</v>
      </c>
      <c r="N32">
        <v>112</v>
      </c>
      <c r="O32" s="9">
        <v>29</v>
      </c>
      <c r="P32" s="9"/>
      <c r="Q32">
        <f t="shared" si="9"/>
        <v>7.8378378378378377</v>
      </c>
      <c r="R32" s="9"/>
      <c r="Y32" s="16">
        <v>2.9</v>
      </c>
      <c r="Z32">
        <v>89</v>
      </c>
      <c r="AA32" s="9">
        <v>20.5</v>
      </c>
      <c r="AB32" s="9"/>
      <c r="AC32">
        <f t="shared" si="17"/>
        <v>7.0689655172413799</v>
      </c>
      <c r="AD32" s="9"/>
      <c r="AE32" s="16">
        <v>3.2</v>
      </c>
      <c r="AF32">
        <v>97</v>
      </c>
      <c r="AG32" s="9">
        <v>21</v>
      </c>
      <c r="AH32" s="9"/>
      <c r="AI32" s="5">
        <f t="shared" si="21"/>
        <v>6.5625</v>
      </c>
      <c r="AK32" s="16">
        <v>3.6</v>
      </c>
      <c r="AL32">
        <v>109</v>
      </c>
      <c r="AM32" s="9">
        <v>21.8</v>
      </c>
      <c r="AN32" s="9"/>
      <c r="AO32">
        <f t="shared" si="25"/>
        <v>6.0555555555555554</v>
      </c>
    </row>
    <row r="33" spans="1:41">
      <c r="A33" s="16">
        <v>1.9</v>
      </c>
      <c r="B33" s="19">
        <v>59</v>
      </c>
      <c r="C33" s="9">
        <v>24.7</v>
      </c>
      <c r="D33" s="9"/>
      <c r="E33">
        <f t="shared" si="3"/>
        <v>13</v>
      </c>
      <c r="G33" s="18">
        <v>2.2999999999999998</v>
      </c>
      <c r="H33">
        <v>69</v>
      </c>
      <c r="I33" s="10">
        <v>27</v>
      </c>
      <c r="J33" s="10"/>
      <c r="K33">
        <f t="shared" si="6"/>
        <v>11.739130434782609</v>
      </c>
      <c r="L33" s="10"/>
      <c r="M33" s="16">
        <v>3.7</v>
      </c>
      <c r="N33">
        <v>112</v>
      </c>
      <c r="O33" s="9">
        <v>29.4</v>
      </c>
      <c r="P33" s="9"/>
      <c r="Q33">
        <f t="shared" si="9"/>
        <v>7.9459459459459456</v>
      </c>
      <c r="R33" s="9"/>
      <c r="Y33" s="16">
        <v>3.1</v>
      </c>
      <c r="Z33">
        <v>93</v>
      </c>
      <c r="AA33" s="9">
        <v>22.4</v>
      </c>
      <c r="AB33" s="9"/>
      <c r="AC33">
        <f t="shared" si="17"/>
        <v>7.2258064516129021</v>
      </c>
      <c r="AD33" s="9"/>
      <c r="AE33" s="16">
        <v>3.2</v>
      </c>
      <c r="AF33">
        <v>97</v>
      </c>
      <c r="AG33" s="9">
        <v>21.8</v>
      </c>
      <c r="AH33" s="9"/>
      <c r="AI33" s="5">
        <f t="shared" si="21"/>
        <v>6.8125</v>
      </c>
      <c r="AK33" s="16">
        <v>3.6</v>
      </c>
      <c r="AL33">
        <v>109</v>
      </c>
      <c r="AM33" s="9">
        <v>23.8</v>
      </c>
      <c r="AN33" s="9"/>
      <c r="AO33">
        <f t="shared" si="25"/>
        <v>6.6111111111111107</v>
      </c>
    </row>
    <row r="34" spans="1:41">
      <c r="A34" s="16">
        <v>1.9</v>
      </c>
      <c r="B34" s="19">
        <v>59</v>
      </c>
      <c r="C34" s="9">
        <v>26</v>
      </c>
      <c r="D34" s="9"/>
      <c r="E34">
        <f t="shared" si="3"/>
        <v>13.684210526315789</v>
      </c>
      <c r="G34" s="18">
        <v>2.2999999999999998</v>
      </c>
      <c r="H34">
        <v>69</v>
      </c>
      <c r="I34" s="10">
        <v>28.4</v>
      </c>
      <c r="J34" s="10"/>
      <c r="K34">
        <f t="shared" si="6"/>
        <v>12.347826086956522</v>
      </c>
      <c r="L34" s="10"/>
      <c r="M34" s="16">
        <v>3.7</v>
      </c>
      <c r="N34">
        <v>112</v>
      </c>
      <c r="O34" s="9">
        <v>30</v>
      </c>
      <c r="P34" s="9"/>
      <c r="Q34">
        <f t="shared" si="9"/>
        <v>8.108108108108107</v>
      </c>
      <c r="R34" s="9"/>
      <c r="Y34" s="16">
        <v>3.1</v>
      </c>
      <c r="Z34">
        <v>93</v>
      </c>
      <c r="AA34" s="9">
        <v>24.5</v>
      </c>
      <c r="AB34" s="9"/>
      <c r="AC34">
        <f t="shared" si="17"/>
        <v>7.903225806451613</v>
      </c>
      <c r="AD34" s="9"/>
      <c r="AE34" s="16">
        <v>3.2</v>
      </c>
      <c r="AF34">
        <v>97</v>
      </c>
      <c r="AG34" s="9">
        <v>22.9</v>
      </c>
      <c r="AH34" s="9"/>
      <c r="AI34" s="5">
        <f t="shared" si="21"/>
        <v>7.1562499999999991</v>
      </c>
      <c r="AK34" s="16">
        <v>4.0999999999999996</v>
      </c>
      <c r="AL34">
        <v>126</v>
      </c>
      <c r="AM34" s="9">
        <v>20.2</v>
      </c>
      <c r="AN34" s="9"/>
      <c r="AO34">
        <f t="shared" si="25"/>
        <v>4.9268292682926829</v>
      </c>
    </row>
    <row r="35" spans="1:41">
      <c r="A35" s="16">
        <v>2.2999999999999998</v>
      </c>
      <c r="B35" s="19">
        <v>69</v>
      </c>
      <c r="C35" s="9">
        <v>25.6</v>
      </c>
      <c r="D35" s="9"/>
      <c r="E35">
        <f t="shared" si="3"/>
        <v>11.130434782608697</v>
      </c>
      <c r="G35" s="18">
        <v>4.7</v>
      </c>
      <c r="H35">
        <v>142</v>
      </c>
      <c r="I35" s="9">
        <v>30.4</v>
      </c>
      <c r="J35" s="10"/>
      <c r="K35">
        <f t="shared" si="6"/>
        <v>6.4680851063829783</v>
      </c>
      <c r="L35" s="10"/>
      <c r="M35" s="16">
        <v>4.0999999999999996</v>
      </c>
      <c r="N35">
        <v>126</v>
      </c>
      <c r="O35" s="9">
        <v>30</v>
      </c>
      <c r="P35" s="9"/>
      <c r="Q35">
        <f t="shared" si="9"/>
        <v>7.3170731707317076</v>
      </c>
      <c r="R35" s="9"/>
      <c r="Y35" s="16">
        <v>2.2999999999999998</v>
      </c>
      <c r="Z35">
        <v>69</v>
      </c>
      <c r="AA35" s="9">
        <v>13.9</v>
      </c>
      <c r="AB35" s="9"/>
      <c r="AC35">
        <f t="shared" si="17"/>
        <v>6.0434782608695654</v>
      </c>
      <c r="AD35" s="9"/>
      <c r="AE35" s="16">
        <v>4.5999999999999996</v>
      </c>
      <c r="AF35">
        <v>140</v>
      </c>
      <c r="AG35" s="9">
        <v>21.4</v>
      </c>
      <c r="AH35" s="9"/>
      <c r="AI35" s="5">
        <f t="shared" si="21"/>
        <v>4.6521739130434785</v>
      </c>
      <c r="AK35" s="16">
        <v>4.0999999999999996</v>
      </c>
      <c r="AL35">
        <v>126</v>
      </c>
      <c r="AM35" s="9">
        <v>23.6</v>
      </c>
      <c r="AN35" s="9"/>
      <c r="AO35">
        <f t="shared" si="25"/>
        <v>5.7560975609756104</v>
      </c>
    </row>
    <row r="36" spans="1:41">
      <c r="A36" s="16">
        <v>2.2999999999999998</v>
      </c>
      <c r="B36" s="19">
        <v>69</v>
      </c>
      <c r="C36" s="9">
        <v>26.1</v>
      </c>
      <c r="D36" s="9"/>
      <c r="E36">
        <f t="shared" si="3"/>
        <v>11.347826086956523</v>
      </c>
      <c r="G36" s="18">
        <v>4.7</v>
      </c>
      <c r="H36">
        <v>142</v>
      </c>
      <c r="I36" s="9">
        <v>31.6</v>
      </c>
      <c r="J36" s="9"/>
      <c r="K36">
        <f t="shared" si="6"/>
        <v>6.7234042553191493</v>
      </c>
      <c r="L36" s="9"/>
      <c r="M36" s="16">
        <v>4.0999999999999996</v>
      </c>
      <c r="N36">
        <v>126</v>
      </c>
      <c r="O36" s="9">
        <v>30.3</v>
      </c>
      <c r="P36" s="9"/>
      <c r="Q36">
        <f t="shared" si="9"/>
        <v>7.3902439024390256</v>
      </c>
      <c r="R36" s="9"/>
      <c r="Y36" s="16">
        <v>2.2999999999999998</v>
      </c>
      <c r="Z36">
        <v>69</v>
      </c>
      <c r="AA36" s="9">
        <v>19.3</v>
      </c>
      <c r="AB36" s="9"/>
      <c r="AC36">
        <f t="shared" si="17"/>
        <v>8.3913043478260878</v>
      </c>
      <c r="AD36" s="9"/>
      <c r="AE36" s="16">
        <v>4.5999999999999996</v>
      </c>
      <c r="AF36">
        <v>140</v>
      </c>
      <c r="AG36" s="9">
        <v>22.4</v>
      </c>
      <c r="AH36" s="9"/>
      <c r="AI36" s="5">
        <f t="shared" si="21"/>
        <v>4.8695652173913047</v>
      </c>
      <c r="AK36" s="16">
        <v>4.0999999999999996</v>
      </c>
      <c r="AL36">
        <v>126</v>
      </c>
      <c r="AM36" s="9">
        <v>34.299999999999997</v>
      </c>
      <c r="AN36" s="9"/>
      <c r="AO36">
        <f t="shared" si="25"/>
        <v>8.3658536585365848</v>
      </c>
    </row>
    <row r="37" spans="1:41">
      <c r="A37" s="16">
        <v>2.2999999999999998</v>
      </c>
      <c r="B37" s="19">
        <v>69</v>
      </c>
      <c r="C37" s="9">
        <v>26.3</v>
      </c>
      <c r="D37" s="9"/>
      <c r="E37">
        <f t="shared" si="3"/>
        <v>11.434782608695654</v>
      </c>
      <c r="G37" s="18">
        <v>4.9000000000000004</v>
      </c>
      <c r="H37">
        <v>148</v>
      </c>
      <c r="I37" s="9">
        <v>36.700000000000003</v>
      </c>
      <c r="J37" s="9"/>
      <c r="K37">
        <f t="shared" si="6"/>
        <v>7.4897959183673466</v>
      </c>
      <c r="L37" s="9"/>
      <c r="M37" s="16">
        <v>5</v>
      </c>
      <c r="N37">
        <v>151</v>
      </c>
      <c r="O37" s="9">
        <v>31.1</v>
      </c>
      <c r="P37" s="9"/>
      <c r="Q37">
        <f t="shared" si="9"/>
        <v>6.2200000000000006</v>
      </c>
      <c r="R37" s="9"/>
      <c r="Y37" s="16">
        <v>2.2999999999999998</v>
      </c>
      <c r="Z37">
        <v>69</v>
      </c>
      <c r="AA37" s="9">
        <v>18.2</v>
      </c>
      <c r="AB37" s="9"/>
      <c r="AC37">
        <f t="shared" si="17"/>
        <v>7.9130434782608701</v>
      </c>
      <c r="AD37" s="9"/>
      <c r="AE37" s="16">
        <v>4.5999999999999996</v>
      </c>
      <c r="AF37">
        <v>140</v>
      </c>
      <c r="AG37" s="9">
        <v>24.4</v>
      </c>
      <c r="AH37" s="9"/>
      <c r="AI37" s="5">
        <f t="shared" si="21"/>
        <v>5.304347826086957</v>
      </c>
      <c r="AK37" s="9"/>
      <c r="AO37" s="9"/>
    </row>
    <row r="38" spans="1:41">
      <c r="A38" s="17">
        <v>0.3</v>
      </c>
      <c r="B38" s="12"/>
      <c r="C38" s="11">
        <v>21</v>
      </c>
      <c r="D38" s="11"/>
      <c r="E38" s="12">
        <f t="shared" si="3"/>
        <v>70</v>
      </c>
      <c r="G38" s="18">
        <v>4.9000000000000004</v>
      </c>
      <c r="H38">
        <v>148</v>
      </c>
      <c r="I38" s="9">
        <v>36</v>
      </c>
      <c r="J38" s="9"/>
      <c r="K38">
        <f t="shared" si="6"/>
        <v>7.3469387755102034</v>
      </c>
      <c r="L38" s="9"/>
      <c r="M38" s="16">
        <v>5</v>
      </c>
      <c r="N38">
        <v>151</v>
      </c>
      <c r="O38" s="9">
        <v>31.7</v>
      </c>
      <c r="P38" s="9"/>
      <c r="Q38">
        <f t="shared" si="9"/>
        <v>6.34</v>
      </c>
      <c r="R38" s="9"/>
      <c r="Y38" s="16">
        <v>2.2999999999999998</v>
      </c>
      <c r="Z38">
        <v>69</v>
      </c>
      <c r="AA38" s="9">
        <v>19.8</v>
      </c>
      <c r="AB38" s="9"/>
      <c r="AC38">
        <f t="shared" si="17"/>
        <v>8.608695652173914</v>
      </c>
      <c r="AD38" s="9"/>
      <c r="AE38" s="9"/>
      <c r="AH38" s="9"/>
      <c r="AI38" s="9"/>
      <c r="AK38" s="9"/>
      <c r="AO38" s="9"/>
    </row>
    <row r="39" spans="1:41">
      <c r="A39" s="16">
        <v>2.5</v>
      </c>
      <c r="B39" s="19">
        <v>75</v>
      </c>
      <c r="C39" s="9">
        <v>24.4</v>
      </c>
      <c r="D39" s="9"/>
      <c r="E39">
        <f t="shared" si="3"/>
        <v>9.76</v>
      </c>
      <c r="G39" s="18">
        <v>4.9000000000000004</v>
      </c>
      <c r="H39">
        <v>148</v>
      </c>
      <c r="I39" s="9">
        <v>34.200000000000003</v>
      </c>
      <c r="J39" s="9"/>
      <c r="K39">
        <f t="shared" si="6"/>
        <v>6.9795918367346941</v>
      </c>
      <c r="L39" s="9"/>
      <c r="M39" s="16">
        <v>5</v>
      </c>
      <c r="N39">
        <v>151</v>
      </c>
      <c r="O39" s="9">
        <v>32</v>
      </c>
      <c r="P39" s="9"/>
      <c r="Q39">
        <f t="shared" si="9"/>
        <v>6.4</v>
      </c>
      <c r="R39" s="9"/>
      <c r="Y39" s="16">
        <v>2.2999999999999998</v>
      </c>
      <c r="Z39">
        <v>69</v>
      </c>
      <c r="AA39" s="9">
        <v>20.2</v>
      </c>
      <c r="AB39" s="9"/>
      <c r="AC39">
        <f t="shared" si="17"/>
        <v>8.7826086956521738</v>
      </c>
      <c r="AD39" s="9"/>
      <c r="AE39" s="9"/>
      <c r="AH39" s="9"/>
      <c r="AI39" s="9"/>
      <c r="AK39" s="9"/>
      <c r="AO39" s="9"/>
    </row>
    <row r="40" spans="1:41">
      <c r="A40" s="16">
        <v>3.1</v>
      </c>
      <c r="B40" s="19">
        <v>94</v>
      </c>
      <c r="C40" s="9">
        <v>27.1</v>
      </c>
      <c r="D40" s="9"/>
      <c r="E40">
        <f t="shared" si="3"/>
        <v>8.741935483870968</v>
      </c>
      <c r="G40" s="18">
        <v>4.9000000000000004</v>
      </c>
      <c r="H40">
        <v>148</v>
      </c>
      <c r="I40" s="9">
        <v>34.299999999999997</v>
      </c>
      <c r="J40" s="9"/>
      <c r="K40">
        <f t="shared" si="6"/>
        <v>6.9999999999999991</v>
      </c>
      <c r="L40" s="9"/>
      <c r="M40" s="16">
        <v>5</v>
      </c>
      <c r="N40">
        <v>151</v>
      </c>
      <c r="O40" s="9">
        <v>32</v>
      </c>
      <c r="P40" s="9"/>
      <c r="Q40">
        <f t="shared" si="9"/>
        <v>6.4</v>
      </c>
      <c r="R40" s="9"/>
      <c r="AC40" s="9"/>
      <c r="AD40" s="9"/>
      <c r="AE40" s="9"/>
      <c r="AH40" s="9"/>
      <c r="AI40" s="9"/>
    </row>
    <row r="41" spans="1:41">
      <c r="A41" s="16">
        <v>3.1</v>
      </c>
      <c r="B41" s="19">
        <v>94</v>
      </c>
      <c r="C41" s="9">
        <v>26.9</v>
      </c>
      <c r="D41" s="9"/>
      <c r="E41">
        <f t="shared" si="3"/>
        <v>8.6774193548387082</v>
      </c>
      <c r="G41" s="18">
        <v>5.4</v>
      </c>
      <c r="H41">
        <v>163</v>
      </c>
      <c r="I41" s="9">
        <v>33</v>
      </c>
      <c r="J41" s="9"/>
      <c r="K41">
        <f t="shared" si="6"/>
        <v>6.1111111111111107</v>
      </c>
      <c r="L41" s="9"/>
      <c r="M41" s="16">
        <v>5</v>
      </c>
      <c r="N41">
        <v>151</v>
      </c>
      <c r="O41" s="9">
        <v>32.1</v>
      </c>
      <c r="P41" s="9"/>
      <c r="Q41">
        <f t="shared" si="9"/>
        <v>6.42</v>
      </c>
      <c r="R41" s="9"/>
    </row>
    <row r="42" spans="1:41">
      <c r="A42" s="16">
        <v>3.1</v>
      </c>
      <c r="B42" s="19">
        <v>94</v>
      </c>
      <c r="C42" s="9">
        <v>28.9</v>
      </c>
      <c r="D42" s="9"/>
      <c r="E42">
        <f t="shared" si="3"/>
        <v>9.32258064516129</v>
      </c>
      <c r="G42" s="18">
        <v>5.4</v>
      </c>
      <c r="H42">
        <v>163</v>
      </c>
      <c r="I42" s="9">
        <v>32.6</v>
      </c>
      <c r="J42" s="9"/>
      <c r="K42">
        <f t="shared" si="6"/>
        <v>6.0370370370370372</v>
      </c>
      <c r="L42" s="9"/>
      <c r="M42" s="16">
        <v>5</v>
      </c>
      <c r="N42">
        <v>151</v>
      </c>
      <c r="O42" s="9">
        <v>33</v>
      </c>
      <c r="P42" s="9"/>
      <c r="Q42">
        <f t="shared" si="9"/>
        <v>6.6</v>
      </c>
      <c r="R42" s="9"/>
    </row>
    <row r="43" spans="1:41">
      <c r="A43" s="16">
        <v>3.1</v>
      </c>
      <c r="B43" s="19">
        <v>94</v>
      </c>
      <c r="C43" s="9">
        <v>28.4</v>
      </c>
      <c r="D43" s="9"/>
      <c r="E43">
        <f t="shared" si="3"/>
        <v>9.1612903225806441</v>
      </c>
      <c r="G43" s="9"/>
      <c r="J43" s="9"/>
      <c r="K43" s="9"/>
      <c r="L43" s="9"/>
      <c r="M43" s="16">
        <v>5</v>
      </c>
      <c r="N43">
        <v>151</v>
      </c>
      <c r="O43" s="9">
        <v>34.4</v>
      </c>
      <c r="P43" s="9"/>
      <c r="Q43">
        <f t="shared" si="9"/>
        <v>6.88</v>
      </c>
      <c r="R43" s="9"/>
      <c r="Y43" s="4"/>
      <c r="Z43" s="1"/>
    </row>
    <row r="44" spans="1:41">
      <c r="A44" s="16">
        <v>3.1</v>
      </c>
      <c r="B44" s="19">
        <v>94</v>
      </c>
      <c r="C44" s="9">
        <v>28.3</v>
      </c>
      <c r="D44" s="9"/>
      <c r="E44">
        <f t="shared" si="3"/>
        <v>9.129032258064516</v>
      </c>
      <c r="M44" s="9"/>
      <c r="P44" s="9"/>
      <c r="Q44" s="9"/>
      <c r="R44" s="9"/>
      <c r="Z44" s="1"/>
    </row>
    <row r="45" spans="1:41">
      <c r="A45" s="9"/>
      <c r="B45" s="1">
        <f>DATE(2013,11,25)-DATE(2013,9,17)</f>
        <v>69</v>
      </c>
      <c r="C45" s="9">
        <v>25.4</v>
      </c>
      <c r="D45" s="9"/>
      <c r="E45" s="9"/>
      <c r="Y45" s="4"/>
      <c r="Z45" s="1"/>
      <c r="AE45" s="4"/>
      <c r="AF45" s="1"/>
    </row>
    <row r="46" spans="1:41">
      <c r="A46" s="9"/>
      <c r="B46" s="1">
        <f t="shared" ref="B46:B54" si="57">DATE(2013,11,25)-DATE(2013,9,17)</f>
        <v>69</v>
      </c>
      <c r="C46" s="9">
        <v>23.6</v>
      </c>
      <c r="D46" s="9"/>
      <c r="E46" s="9"/>
      <c r="AE46" s="4"/>
      <c r="AF46" s="1"/>
    </row>
    <row r="47" spans="1:41">
      <c r="B47" s="1">
        <f t="shared" si="57"/>
        <v>69</v>
      </c>
      <c r="C47" s="9">
        <v>26.2</v>
      </c>
      <c r="Y47" s="4"/>
      <c r="AE47" s="4"/>
      <c r="AF47" s="1"/>
    </row>
    <row r="48" spans="1:41">
      <c r="B48" s="1">
        <f t="shared" si="57"/>
        <v>69</v>
      </c>
      <c r="C48" s="9">
        <v>26.1</v>
      </c>
      <c r="Z48" s="1"/>
      <c r="AE48" s="4"/>
      <c r="AF48" s="1"/>
    </row>
    <row r="49" spans="2:45">
      <c r="B49" s="1">
        <f t="shared" si="57"/>
        <v>69</v>
      </c>
      <c r="C49" s="9">
        <v>24</v>
      </c>
      <c r="Y49" s="4"/>
      <c r="Z49" s="1"/>
      <c r="AF49" s="1"/>
    </row>
    <row r="50" spans="2:45">
      <c r="B50" s="1">
        <f t="shared" si="57"/>
        <v>69</v>
      </c>
      <c r="C50" s="9">
        <v>24.3</v>
      </c>
      <c r="Y50" s="4"/>
      <c r="Z50" s="1"/>
      <c r="AE50" s="4"/>
    </row>
    <row r="51" spans="2:45">
      <c r="B51" s="1">
        <f t="shared" si="57"/>
        <v>69</v>
      </c>
      <c r="C51" s="9">
        <v>24</v>
      </c>
      <c r="Y51" s="4"/>
    </row>
    <row r="52" spans="2:45">
      <c r="B52" s="1">
        <f t="shared" si="57"/>
        <v>69</v>
      </c>
      <c r="C52" s="9">
        <v>24.6</v>
      </c>
    </row>
    <row r="53" spans="2:45">
      <c r="B53" s="1">
        <f t="shared" si="57"/>
        <v>69</v>
      </c>
      <c r="C53" s="9">
        <v>25.7</v>
      </c>
      <c r="Y53" s="4"/>
    </row>
    <row r="54" spans="2:45">
      <c r="B54" s="1">
        <f t="shared" si="57"/>
        <v>69</v>
      </c>
      <c r="C54" s="9">
        <v>25.2</v>
      </c>
      <c r="Y54" s="4"/>
    </row>
    <row r="55" spans="2:45">
      <c r="B55" s="1"/>
      <c r="C55" s="9"/>
      <c r="Y55" s="4"/>
    </row>
    <row r="56" spans="2:45">
      <c r="B56" t="s">
        <v>2</v>
      </c>
      <c r="H56" t="s">
        <v>3</v>
      </c>
      <c r="N56" t="s">
        <v>4</v>
      </c>
      <c r="T56" t="s">
        <v>5</v>
      </c>
      <c r="Z56" t="s">
        <v>6</v>
      </c>
      <c r="AF56" t="s">
        <v>7</v>
      </c>
      <c r="AL56" t="s">
        <v>8</v>
      </c>
      <c r="AR56" t="s">
        <v>9</v>
      </c>
    </row>
    <row r="57" spans="2:45">
      <c r="B57" t="s">
        <v>0</v>
      </c>
      <c r="C57" t="s">
        <v>1</v>
      </c>
      <c r="H57" t="s">
        <v>0</v>
      </c>
      <c r="I57" t="s">
        <v>1</v>
      </c>
      <c r="N57" t="s">
        <v>0</v>
      </c>
      <c r="O57" t="s">
        <v>1</v>
      </c>
      <c r="T57" t="s">
        <v>0</v>
      </c>
      <c r="U57" t="s">
        <v>1</v>
      </c>
      <c r="Z57" t="s">
        <v>0</v>
      </c>
      <c r="AA57" t="s">
        <v>1</v>
      </c>
      <c r="AF57" t="s">
        <v>0</v>
      </c>
      <c r="AG57" t="s">
        <v>1</v>
      </c>
      <c r="AL57" t="s">
        <v>0</v>
      </c>
      <c r="AM57" t="s">
        <v>1</v>
      </c>
      <c r="AR57" t="s">
        <v>0</v>
      </c>
      <c r="AS57" t="s">
        <v>1</v>
      </c>
    </row>
    <row r="58" spans="2:45">
      <c r="B58" s="20">
        <f>AVERAGE(B4:B54)</f>
        <v>79.040000000000006</v>
      </c>
      <c r="C58" s="20">
        <f t="shared" ref="C58:U58" si="58">AVERAGE(C4:C54)</f>
        <v>26.721568627450985</v>
      </c>
      <c r="H58" s="20">
        <f t="shared" si="58"/>
        <v>94.60526315789474</v>
      </c>
      <c r="I58" s="20">
        <f t="shared" si="58"/>
        <v>27.473684210526311</v>
      </c>
      <c r="N58" s="20">
        <f t="shared" si="58"/>
        <v>98.615384615384613</v>
      </c>
      <c r="O58" s="20">
        <f t="shared" si="58"/>
        <v>28.525641025641033</v>
      </c>
      <c r="T58" s="20">
        <f t="shared" si="58"/>
        <v>95.925925925925924</v>
      </c>
      <c r="U58" s="20">
        <f t="shared" si="58"/>
        <v>27.896296296296299</v>
      </c>
      <c r="Z58" s="20">
        <f t="shared" ref="Z58:AM58" si="59">AVERAGE(Z4:Z54)</f>
        <v>105.4</v>
      </c>
      <c r="AA58" s="20">
        <f t="shared" si="59"/>
        <v>20.697142857142854</v>
      </c>
      <c r="AF58" s="20">
        <f t="shared" si="59"/>
        <v>199.47058823529412</v>
      </c>
      <c r="AG58" s="20">
        <f t="shared" si="59"/>
        <v>25.858823529411758</v>
      </c>
      <c r="AL58" s="20">
        <f t="shared" si="59"/>
        <v>112.48484848484848</v>
      </c>
      <c r="AM58" s="20">
        <f t="shared" si="59"/>
        <v>21.939393939393938</v>
      </c>
      <c r="AR58" s="20">
        <f t="shared" ref="AR58:AS58" si="60">AVERAGE(AR4:AR54)</f>
        <v>216.15789473684211</v>
      </c>
      <c r="AS58" s="20">
        <f t="shared" si="60"/>
        <v>27.147368421052629</v>
      </c>
    </row>
    <row r="59" spans="2:45">
      <c r="B59" s="21">
        <f>STDEV(B4:B54)/SQRT(COUNT(B4:B54))</f>
        <v>2.064265447255921</v>
      </c>
      <c r="C59" s="21">
        <f t="shared" ref="C59:U59" si="61">STDEV(C4:C54)/SQRT(COUNT(C4:C54))</f>
        <v>0.44832860607309805</v>
      </c>
      <c r="H59" s="21">
        <f t="shared" si="61"/>
        <v>7.0042193617319422</v>
      </c>
      <c r="I59" s="21">
        <f t="shared" si="61"/>
        <v>0.97403476831141345</v>
      </c>
      <c r="N59" s="21">
        <f t="shared" si="61"/>
        <v>5.7016009050724081</v>
      </c>
      <c r="O59" s="21">
        <f t="shared" si="61"/>
        <v>0.5636745401046418</v>
      </c>
      <c r="T59" s="21">
        <f t="shared" si="61"/>
        <v>5.3764088264132992</v>
      </c>
      <c r="U59" s="21">
        <f t="shared" si="61"/>
        <v>0.56175552776690563</v>
      </c>
      <c r="Z59" s="21">
        <f t="shared" ref="Z59:AM59" si="62">STDEV(Z4:Z54)/SQRT(COUNT(Z4:Z54))</f>
        <v>9.3828199878485226</v>
      </c>
      <c r="AA59" s="21">
        <f t="shared" si="62"/>
        <v>0.50913480267894151</v>
      </c>
      <c r="AF59" s="21">
        <f t="shared" si="62"/>
        <v>18.94834122305641</v>
      </c>
      <c r="AG59" s="21">
        <f t="shared" si="62"/>
        <v>0.71870994606906413</v>
      </c>
      <c r="AL59" s="21">
        <f t="shared" si="62"/>
        <v>7.9302261723212517</v>
      </c>
      <c r="AM59" s="21">
        <f t="shared" si="62"/>
        <v>0.68548173994228667</v>
      </c>
      <c r="AR59" s="21">
        <f t="shared" ref="AR59:AS59" si="63">STDEV(AR4:AR54)/SQRT(COUNT(AR4:AR54))</f>
        <v>12.712351399970949</v>
      </c>
      <c r="AS59" s="21">
        <f t="shared" si="63"/>
        <v>0.8138913968764655</v>
      </c>
    </row>
    <row r="61" spans="2:45">
      <c r="Z61" s="1">
        <f t="shared" ref="Z61" si="64">DATE(2013,7,17)-DATE(2013,6,7)</f>
        <v>40</v>
      </c>
      <c r="AE61" s="4"/>
      <c r="AF61" s="1"/>
      <c r="AJ61" t="s">
        <v>0</v>
      </c>
    </row>
    <row r="62" spans="2:45">
      <c r="Z62" s="1">
        <f>DATE(2013,7,17)-DATE(2013,5,21)</f>
        <v>57</v>
      </c>
      <c r="AE62" s="4"/>
      <c r="AF62" s="1"/>
      <c r="AH62" s="7">
        <f>DATE(2013,7,17)-DATE(2013,5,31)</f>
        <v>47</v>
      </c>
      <c r="AJ62" t="s">
        <v>12</v>
      </c>
    </row>
    <row r="63" spans="2:45" ht="15.75" thickBot="1">
      <c r="Z63" s="1">
        <f>DATE(2013,7,17)-DATE(2013,5,11)</f>
        <v>67</v>
      </c>
      <c r="AE63" s="4"/>
      <c r="AF63" s="1"/>
      <c r="AH63" s="1">
        <f>DATE(2013,7,17)-DATE(2013,5,6)</f>
        <v>72</v>
      </c>
    </row>
    <row r="64" spans="2:45">
      <c r="Z64">
        <v>69</v>
      </c>
      <c r="AH64">
        <v>97</v>
      </c>
      <c r="AJ64" s="24"/>
      <c r="AK64" s="24">
        <v>421</v>
      </c>
      <c r="AL64" s="24">
        <v>139</v>
      </c>
    </row>
    <row r="65" spans="26:38">
      <c r="Z65" s="1">
        <f t="shared" ref="Z65" si="65">DATE(2013,7,17)-DATE(2013,5,1)</f>
        <v>77</v>
      </c>
      <c r="AE65" s="4"/>
      <c r="AF65" s="1"/>
      <c r="AH65">
        <v>109</v>
      </c>
      <c r="AJ65" s="22" t="s">
        <v>13</v>
      </c>
      <c r="AK65" s="22">
        <v>192.75757575757575</v>
      </c>
      <c r="AL65" s="22">
        <v>111.65625</v>
      </c>
    </row>
    <row r="66" spans="26:38">
      <c r="Z66">
        <v>89</v>
      </c>
      <c r="AF66" s="7"/>
      <c r="AH66">
        <v>110</v>
      </c>
      <c r="AJ66" s="22" t="s">
        <v>14</v>
      </c>
      <c r="AK66" s="22">
        <v>11008.751893939392</v>
      </c>
      <c r="AL66" s="22">
        <v>2118.8780241935483</v>
      </c>
    </row>
    <row r="67" spans="26:38">
      <c r="Z67">
        <v>93</v>
      </c>
      <c r="AE67" s="19"/>
      <c r="AF67" s="7"/>
      <c r="AH67" s="19">
        <v>114</v>
      </c>
      <c r="AJ67" s="22" t="s">
        <v>15</v>
      </c>
      <c r="AK67" s="22">
        <v>33</v>
      </c>
      <c r="AL67" s="22">
        <v>32</v>
      </c>
    </row>
    <row r="68" spans="26:38">
      <c r="Z68" s="19">
        <v>106</v>
      </c>
      <c r="AE68" s="19"/>
      <c r="AF68" s="7"/>
      <c r="AH68">
        <v>126</v>
      </c>
      <c r="AJ68" s="22" t="s">
        <v>16</v>
      </c>
      <c r="AK68" s="22">
        <v>0</v>
      </c>
      <c r="AL68" s="22"/>
    </row>
    <row r="69" spans="26:38">
      <c r="Z69">
        <v>133</v>
      </c>
      <c r="AE69" s="19"/>
      <c r="AF69" s="7"/>
      <c r="AH69" s="1">
        <f>DATE(2013,7,17)-DATE(2013,2,28)</f>
        <v>139</v>
      </c>
      <c r="AJ69" s="22" t="s">
        <v>17</v>
      </c>
      <c r="AK69" s="22">
        <v>44</v>
      </c>
      <c r="AL69" s="22"/>
    </row>
    <row r="70" spans="26:38">
      <c r="Z70" s="4">
        <f>DATE(2014,12,11)-DATE(2014,7,10)</f>
        <v>154</v>
      </c>
      <c r="AE70" s="19"/>
      <c r="AF70" s="7"/>
      <c r="AH70">
        <v>140</v>
      </c>
      <c r="AJ70" s="22" t="s">
        <v>18</v>
      </c>
      <c r="AK70" s="22">
        <v>4.0560120548367662</v>
      </c>
      <c r="AL70" s="22"/>
    </row>
    <row r="71" spans="26:38">
      <c r="Z71" s="4">
        <f>DATE(2014,12,11)-DATE(2014,7,8)</f>
        <v>156</v>
      </c>
      <c r="AE71" s="19"/>
      <c r="AF71" s="7"/>
      <c r="AH71">
        <v>157</v>
      </c>
      <c r="AJ71" s="22" t="s">
        <v>19</v>
      </c>
      <c r="AK71" s="22">
        <v>1.0044342020469724E-4</v>
      </c>
      <c r="AL71" s="22"/>
    </row>
    <row r="72" spans="26:38">
      <c r="Z72" s="4">
        <f>DATE(2014,12,11)-DATE(2014,6,2)</f>
        <v>192</v>
      </c>
      <c r="AH72" s="4">
        <f>DATE(2014,11,14)-DATE(2014,6,5)</f>
        <v>162</v>
      </c>
      <c r="AJ72" s="22" t="s">
        <v>20</v>
      </c>
      <c r="AK72" s="22">
        <v>1.6802299770477047</v>
      </c>
      <c r="AL72" s="22"/>
    </row>
    <row r="73" spans="26:38">
      <c r="Z73" s="1">
        <f>DATE(2014,9,26)-DATE(2014,3,12)</f>
        <v>198</v>
      </c>
      <c r="AH73">
        <v>169</v>
      </c>
      <c r="AJ73" s="22" t="s">
        <v>21</v>
      </c>
      <c r="AK73" s="22">
        <v>2.0088684040939447E-4</v>
      </c>
      <c r="AL73" s="22"/>
    </row>
    <row r="74" spans="26:38" ht="15.75" thickBot="1">
      <c r="Z74" s="4">
        <f>DATE(2014,12,11)-DATE(2014,5,26)</f>
        <v>199</v>
      </c>
      <c r="AH74">
        <v>185</v>
      </c>
      <c r="AJ74" s="23" t="s">
        <v>22</v>
      </c>
      <c r="AK74" s="23">
        <v>2.0153675467665533</v>
      </c>
      <c r="AL74" s="23"/>
    </row>
    <row r="75" spans="26:38">
      <c r="Z75" s="4">
        <f>DATE(2014,12,15)-DATE(2014,5,2)</f>
        <v>227</v>
      </c>
      <c r="AH75" s="4">
        <f>DATE(2014,11,14)-DATE(2014,4,15)</f>
        <v>213</v>
      </c>
    </row>
    <row r="76" spans="26:38">
      <c r="Z76" s="4">
        <f>DATE(2014,12,11)-DATE(2014,3,20)</f>
        <v>266</v>
      </c>
    </row>
    <row r="77" spans="26:38">
      <c r="Z77" s="4">
        <f>DATE(2014,12,15)-DATE(2014,2,22)</f>
        <v>296</v>
      </c>
    </row>
    <row r="78" spans="26:38">
      <c r="AJ78" t="s">
        <v>12</v>
      </c>
    </row>
    <row r="79" spans="26:38" ht="15.75" thickBot="1"/>
    <row r="80" spans="26:38">
      <c r="AJ80" s="24"/>
      <c r="AK80" s="24">
        <v>32.299999999999997</v>
      </c>
      <c r="AL80" s="24">
        <v>23.8</v>
      </c>
    </row>
    <row r="81" spans="31:38">
      <c r="AJ81" s="22" t="s">
        <v>13</v>
      </c>
      <c r="AK81" s="22">
        <v>25.66363636363636</v>
      </c>
      <c r="AL81" s="22">
        <v>21.881249999999998</v>
      </c>
    </row>
    <row r="82" spans="31:38">
      <c r="AJ82" s="22" t="s">
        <v>14</v>
      </c>
      <c r="AK82" s="22">
        <v>16.77551136363661</v>
      </c>
      <c r="AL82" s="22">
        <v>15.891249999999937</v>
      </c>
    </row>
    <row r="83" spans="31:38">
      <c r="AJ83" s="22" t="s">
        <v>15</v>
      </c>
      <c r="AK83" s="22">
        <v>33</v>
      </c>
      <c r="AL83" s="22">
        <v>32</v>
      </c>
    </row>
    <row r="84" spans="31:38">
      <c r="AJ84" s="22" t="s">
        <v>16</v>
      </c>
      <c r="AK84" s="22">
        <v>0</v>
      </c>
      <c r="AL84" s="22"/>
    </row>
    <row r="85" spans="31:38">
      <c r="AJ85" s="22" t="s">
        <v>17</v>
      </c>
      <c r="AK85" s="22">
        <v>63</v>
      </c>
      <c r="AL85" s="22"/>
    </row>
    <row r="86" spans="31:38">
      <c r="AJ86" s="22" t="s">
        <v>18</v>
      </c>
      <c r="AK86" s="22">
        <v>3.773058833548308</v>
      </c>
      <c r="AL86" s="22"/>
    </row>
    <row r="87" spans="31:38">
      <c r="AJ87" s="22" t="s">
        <v>19</v>
      </c>
      <c r="AK87" s="22">
        <v>1.7940934192293224E-4</v>
      </c>
      <c r="AL87" s="22"/>
    </row>
    <row r="88" spans="31:38">
      <c r="AJ88" s="22" t="s">
        <v>20</v>
      </c>
      <c r="AK88" s="22">
        <v>1.6694022221913696</v>
      </c>
      <c r="AL88" s="22"/>
    </row>
    <row r="89" spans="31:38">
      <c r="AJ89" s="22" t="s">
        <v>21</v>
      </c>
      <c r="AK89" s="22">
        <v>3.5881868384586449E-4</v>
      </c>
      <c r="AL89" s="22"/>
    </row>
    <row r="90" spans="31:38" ht="15.75" thickBot="1">
      <c r="AJ90" s="23" t="s">
        <v>22</v>
      </c>
      <c r="AK90" s="23">
        <v>1.9983405224495088</v>
      </c>
      <c r="AL90" s="23"/>
    </row>
    <row r="93" spans="31:38">
      <c r="AE93" t="s">
        <v>23</v>
      </c>
    </row>
    <row r="95" spans="31:38">
      <c r="AF95" t="s">
        <v>7</v>
      </c>
      <c r="AI95" t="s">
        <v>8</v>
      </c>
    </row>
    <row r="96" spans="31:38">
      <c r="AF96" t="s">
        <v>0</v>
      </c>
      <c r="AG96" t="s">
        <v>1</v>
      </c>
      <c r="AI96" t="s">
        <v>0</v>
      </c>
      <c r="AJ96" t="s">
        <v>1</v>
      </c>
      <c r="AL96" t="s">
        <v>12</v>
      </c>
    </row>
    <row r="97" spans="32:40" ht="15.75" thickBot="1">
      <c r="AF97" s="4">
        <f>DATE(2014,11,14)-DATE(2014,6,5)</f>
        <v>162</v>
      </c>
      <c r="AG97" s="4">
        <v>26.9</v>
      </c>
      <c r="AI97" s="1">
        <f>DATE(2013,7,17)-DATE(2013,2,28)</f>
        <v>139</v>
      </c>
      <c r="AJ97">
        <v>23.8</v>
      </c>
    </row>
    <row r="98" spans="32:40">
      <c r="AF98" s="4">
        <f t="shared" ref="AF98:AF101" si="66">DATE(2014,11,14)-DATE(2014,6,5)</f>
        <v>162</v>
      </c>
      <c r="AG98" s="4">
        <v>29.9</v>
      </c>
      <c r="AI98" s="1">
        <f t="shared" ref="AI98:AI102" si="67">DATE(2013,7,17)-DATE(2013,2,28)</f>
        <v>139</v>
      </c>
      <c r="AJ98">
        <v>22.7</v>
      </c>
      <c r="AL98" s="24"/>
      <c r="AM98" s="24" t="s">
        <v>24</v>
      </c>
      <c r="AN98" s="24" t="s">
        <v>25</v>
      </c>
    </row>
    <row r="99" spans="32:40">
      <c r="AF99" s="4">
        <f t="shared" si="66"/>
        <v>162</v>
      </c>
      <c r="AG99" s="4">
        <v>26</v>
      </c>
      <c r="AI99" s="1">
        <f t="shared" si="67"/>
        <v>139</v>
      </c>
      <c r="AJ99">
        <v>22.4</v>
      </c>
      <c r="AL99" s="22" t="s">
        <v>13</v>
      </c>
      <c r="AM99" s="22">
        <v>152</v>
      </c>
      <c r="AN99" s="22">
        <v>142.76190476190476</v>
      </c>
    </row>
    <row r="100" spans="32:40">
      <c r="AF100" s="4">
        <f t="shared" si="66"/>
        <v>162</v>
      </c>
      <c r="AG100" s="4">
        <v>27.7</v>
      </c>
      <c r="AI100" s="1">
        <f t="shared" si="67"/>
        <v>139</v>
      </c>
      <c r="AJ100">
        <v>23.4</v>
      </c>
      <c r="AL100" s="22" t="s">
        <v>14</v>
      </c>
      <c r="AM100" s="22">
        <v>1677.5555555555557</v>
      </c>
      <c r="AN100" s="22">
        <v>579.79047619047628</v>
      </c>
    </row>
    <row r="101" spans="32:40">
      <c r="AF101" s="4">
        <f t="shared" si="66"/>
        <v>162</v>
      </c>
      <c r="AG101" s="4">
        <v>24.8</v>
      </c>
      <c r="AI101" s="1">
        <f t="shared" si="67"/>
        <v>139</v>
      </c>
      <c r="AJ101">
        <v>22.6</v>
      </c>
      <c r="AL101" s="22" t="s">
        <v>15</v>
      </c>
      <c r="AM101" s="22">
        <v>28</v>
      </c>
      <c r="AN101" s="22">
        <v>21</v>
      </c>
    </row>
    <row r="102" spans="32:40">
      <c r="AF102" s="4">
        <f>DATE(2014,11,14)-DATE(2014,4,15)</f>
        <v>213</v>
      </c>
      <c r="AG102" s="4">
        <v>24.3</v>
      </c>
      <c r="AI102" s="1">
        <f t="shared" si="67"/>
        <v>139</v>
      </c>
      <c r="AJ102">
        <v>20.8</v>
      </c>
      <c r="AL102" s="22" t="s">
        <v>16</v>
      </c>
      <c r="AM102" s="22">
        <v>0</v>
      </c>
      <c r="AN102" s="22"/>
    </row>
    <row r="103" spans="32:40">
      <c r="AF103" s="4">
        <f t="shared" ref="AF103:AF108" si="68">DATE(2014,11,14)-DATE(2014,4,15)</f>
        <v>213</v>
      </c>
      <c r="AG103" s="4">
        <v>24.8</v>
      </c>
      <c r="AI103">
        <v>110</v>
      </c>
      <c r="AJ103" s="9">
        <v>24.3</v>
      </c>
      <c r="AL103" s="22" t="s">
        <v>17</v>
      </c>
      <c r="AM103" s="22">
        <v>45</v>
      </c>
      <c r="AN103" s="22"/>
    </row>
    <row r="104" spans="32:40">
      <c r="AF104" s="4">
        <f t="shared" si="68"/>
        <v>213</v>
      </c>
      <c r="AG104" s="4">
        <v>24.7</v>
      </c>
      <c r="AI104">
        <v>110</v>
      </c>
      <c r="AJ104" s="9">
        <v>27.3</v>
      </c>
      <c r="AL104" s="22" t="s">
        <v>18</v>
      </c>
      <c r="AM104" s="22">
        <v>0.98747109602324301</v>
      </c>
      <c r="AN104" s="22"/>
    </row>
    <row r="105" spans="32:40">
      <c r="AF105" s="4">
        <f t="shared" si="68"/>
        <v>213</v>
      </c>
      <c r="AG105" s="4">
        <v>28.8</v>
      </c>
      <c r="AI105">
        <v>157</v>
      </c>
      <c r="AJ105" s="9">
        <v>24.7</v>
      </c>
      <c r="AL105" s="22" t="s">
        <v>19</v>
      </c>
      <c r="AM105" s="22">
        <v>0.1643458645192416</v>
      </c>
      <c r="AN105" s="22"/>
    </row>
    <row r="106" spans="32:40">
      <c r="AF106" s="4">
        <f t="shared" si="68"/>
        <v>213</v>
      </c>
      <c r="AG106" s="4">
        <v>22.1</v>
      </c>
      <c r="AI106">
        <v>157</v>
      </c>
      <c r="AJ106" s="9">
        <v>25.5</v>
      </c>
      <c r="AL106" s="22" t="s">
        <v>20</v>
      </c>
      <c r="AM106" s="22">
        <v>1.6794273926523535</v>
      </c>
      <c r="AN106" s="22"/>
    </row>
    <row r="107" spans="32:40">
      <c r="AF107" s="4">
        <f t="shared" si="68"/>
        <v>213</v>
      </c>
      <c r="AG107" s="4">
        <v>23.7</v>
      </c>
      <c r="AI107">
        <v>157</v>
      </c>
      <c r="AJ107" s="9">
        <v>28.9</v>
      </c>
      <c r="AL107" s="22" t="s">
        <v>21</v>
      </c>
      <c r="AM107" s="22">
        <v>0.3286917290384832</v>
      </c>
      <c r="AN107" s="22"/>
    </row>
    <row r="108" spans="32:40" ht="15.75" thickBot="1">
      <c r="AF108" s="4">
        <f t="shared" si="68"/>
        <v>213</v>
      </c>
      <c r="AG108" s="4">
        <v>26.7</v>
      </c>
      <c r="AI108">
        <v>169</v>
      </c>
      <c r="AJ108" s="9">
        <v>23</v>
      </c>
      <c r="AL108" s="23" t="s">
        <v>22</v>
      </c>
      <c r="AM108" s="23">
        <v>2.0141033888808457</v>
      </c>
      <c r="AN108" s="23"/>
    </row>
    <row r="109" spans="32:40">
      <c r="AF109" s="19">
        <v>114</v>
      </c>
      <c r="AG109" s="9">
        <v>21.7</v>
      </c>
      <c r="AI109">
        <v>169</v>
      </c>
      <c r="AJ109" s="9">
        <v>23.5</v>
      </c>
    </row>
    <row r="110" spans="32:40">
      <c r="AF110" s="19">
        <v>114</v>
      </c>
      <c r="AG110" s="9">
        <v>23.4</v>
      </c>
      <c r="AI110">
        <v>169</v>
      </c>
      <c r="AJ110" s="9">
        <v>23.8</v>
      </c>
    </row>
    <row r="111" spans="32:40">
      <c r="AF111" s="19">
        <v>114</v>
      </c>
      <c r="AG111" s="9">
        <v>23.4</v>
      </c>
      <c r="AI111">
        <v>185</v>
      </c>
      <c r="AJ111" s="9">
        <v>24.1</v>
      </c>
      <c r="AL111" t="s">
        <v>12</v>
      </c>
    </row>
    <row r="112" spans="32:40" ht="15.75" thickBot="1">
      <c r="AF112" s="19">
        <v>114</v>
      </c>
      <c r="AG112" s="9">
        <v>24.7</v>
      </c>
      <c r="AI112">
        <v>185</v>
      </c>
      <c r="AJ112" s="9">
        <v>24.7</v>
      </c>
    </row>
    <row r="113" spans="32:40">
      <c r="AF113" s="19">
        <v>114</v>
      </c>
      <c r="AG113" s="9">
        <v>24.8</v>
      </c>
      <c r="AI113">
        <v>109</v>
      </c>
      <c r="AJ113" s="9">
        <v>21.8</v>
      </c>
      <c r="AL113" s="24"/>
      <c r="AM113" s="24" t="s">
        <v>24</v>
      </c>
      <c r="AN113" s="24" t="s">
        <v>25</v>
      </c>
    </row>
    <row r="114" spans="32:40">
      <c r="AF114" s="19">
        <v>114</v>
      </c>
      <c r="AG114" s="9">
        <v>25</v>
      </c>
      <c r="AI114">
        <v>109</v>
      </c>
      <c r="AJ114" s="9">
        <v>23.8</v>
      </c>
      <c r="AL114" s="22" t="s">
        <v>13</v>
      </c>
      <c r="AM114" s="22">
        <v>24.414285714285711</v>
      </c>
      <c r="AN114" s="22">
        <v>24.247619047619054</v>
      </c>
    </row>
    <row r="115" spans="32:40">
      <c r="AF115">
        <v>140</v>
      </c>
      <c r="AG115" s="9">
        <v>22.3</v>
      </c>
      <c r="AI115">
        <v>126</v>
      </c>
      <c r="AJ115" s="9">
        <v>20.2</v>
      </c>
      <c r="AL115" s="22" t="s">
        <v>14</v>
      </c>
      <c r="AM115" s="22">
        <v>4.9160846560846565</v>
      </c>
      <c r="AN115" s="22">
        <v>9.0326190476187556</v>
      </c>
    </row>
    <row r="116" spans="32:40">
      <c r="AF116">
        <v>140</v>
      </c>
      <c r="AG116" s="9">
        <v>23.5</v>
      </c>
      <c r="AI116">
        <v>126</v>
      </c>
      <c r="AJ116" s="9">
        <v>23.6</v>
      </c>
      <c r="AL116" s="22" t="s">
        <v>15</v>
      </c>
      <c r="AM116" s="22">
        <v>28</v>
      </c>
      <c r="AN116" s="22">
        <v>21</v>
      </c>
    </row>
    <row r="117" spans="32:40">
      <c r="AF117">
        <v>140</v>
      </c>
      <c r="AG117" s="9">
        <v>24.3</v>
      </c>
      <c r="AI117">
        <v>126</v>
      </c>
      <c r="AJ117" s="9">
        <v>34.299999999999997</v>
      </c>
      <c r="AL117" s="22" t="s">
        <v>16</v>
      </c>
      <c r="AM117" s="22">
        <v>0</v>
      </c>
      <c r="AN117" s="22"/>
    </row>
    <row r="118" spans="32:40">
      <c r="AF118">
        <v>140</v>
      </c>
      <c r="AG118" s="9">
        <v>26.2</v>
      </c>
      <c r="AL118" s="22" t="s">
        <v>17</v>
      </c>
      <c r="AM118" s="22">
        <v>35</v>
      </c>
      <c r="AN118" s="22"/>
    </row>
    <row r="119" spans="32:40">
      <c r="AF119">
        <v>97</v>
      </c>
      <c r="AG119" s="9">
        <v>21</v>
      </c>
      <c r="AL119" s="22" t="s">
        <v>18</v>
      </c>
      <c r="AM119" s="22">
        <v>0.21415107600797989</v>
      </c>
      <c r="AN119" s="22"/>
    </row>
    <row r="120" spans="32:40">
      <c r="AF120">
        <v>97</v>
      </c>
      <c r="AG120" s="9">
        <v>21.8</v>
      </c>
      <c r="AL120" s="22" t="s">
        <v>19</v>
      </c>
      <c r="AM120" s="22">
        <v>0.41583600434274615</v>
      </c>
      <c r="AN120" s="22"/>
    </row>
    <row r="121" spans="32:40">
      <c r="AF121">
        <v>97</v>
      </c>
      <c r="AG121" s="9">
        <v>22.9</v>
      </c>
      <c r="AL121" s="22" t="s">
        <v>20</v>
      </c>
      <c r="AM121" s="22">
        <v>1.6895724577802647</v>
      </c>
      <c r="AN121" s="22"/>
    </row>
    <row r="122" spans="32:40">
      <c r="AF122">
        <v>140</v>
      </c>
      <c r="AG122" s="9">
        <v>21.4</v>
      </c>
      <c r="AL122" s="22" t="s">
        <v>21</v>
      </c>
      <c r="AM122" s="22">
        <v>0.83167200868549229</v>
      </c>
      <c r="AN122" s="22"/>
    </row>
    <row r="123" spans="32:40" ht="15.75" thickBot="1">
      <c r="AF123">
        <v>140</v>
      </c>
      <c r="AG123" s="9">
        <v>22.4</v>
      </c>
      <c r="AL123" s="23" t="s">
        <v>22</v>
      </c>
      <c r="AM123" s="23">
        <v>2.0301079282503438</v>
      </c>
      <c r="AN123" s="23"/>
    </row>
    <row r="124" spans="32:40">
      <c r="AF124">
        <v>140</v>
      </c>
      <c r="AG124" s="9">
        <v>24.4</v>
      </c>
    </row>
    <row r="126" spans="32:40">
      <c r="AF126" s="1">
        <f>AVERAGE(AF97:AF124)</f>
        <v>152</v>
      </c>
      <c r="AG126" s="1">
        <f t="shared" ref="AG126:AJ126" si="69">AVERAGE(AG97:AG124)</f>
        <v>24.414285714285711</v>
      </c>
      <c r="AH126" s="1"/>
      <c r="AI126" s="1">
        <f t="shared" si="69"/>
        <v>142.76190476190476</v>
      </c>
      <c r="AJ126" s="1">
        <f t="shared" si="69"/>
        <v>24.247619047619054</v>
      </c>
    </row>
    <row r="130" spans="37:37">
      <c r="AK130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45"/>
  <sheetViews>
    <sheetView tabSelected="1" topLeftCell="A2" workbookViewId="0">
      <selection activeCell="C3" sqref="C3:D17"/>
    </sheetView>
  </sheetViews>
  <sheetFormatPr defaultRowHeight="15"/>
  <cols>
    <col min="3" max="3" width="12.42578125" customWidth="1"/>
    <col min="4" max="4" width="12.85546875" customWidth="1"/>
  </cols>
  <sheetData>
    <row r="1" spans="1:4">
      <c r="A1" t="s">
        <v>26</v>
      </c>
    </row>
    <row r="2" spans="1:4" ht="15.75" thickBot="1">
      <c r="A2" s="1">
        <f>DATE(2013,10,8)-DATE(2013,6,14)</f>
        <v>116</v>
      </c>
    </row>
    <row r="3" spans="1:4">
      <c r="A3" s="1">
        <f>DATE(2013,10,8)-DATE(2013,6,30)</f>
        <v>100</v>
      </c>
      <c r="C3" s="25" t="s">
        <v>27</v>
      </c>
      <c r="D3" s="25"/>
    </row>
    <row r="4" spans="1:4">
      <c r="A4" s="1">
        <f t="shared" ref="A4:A6" si="0">DATE(2013,10,8)-DATE(2013,6,30)</f>
        <v>100</v>
      </c>
      <c r="C4" s="22"/>
      <c r="D4" s="22"/>
    </row>
    <row r="5" spans="1:4">
      <c r="A5" s="1">
        <f t="shared" si="0"/>
        <v>100</v>
      </c>
      <c r="C5" s="22" t="s">
        <v>13</v>
      </c>
      <c r="D5" s="22">
        <v>124.54861111111111</v>
      </c>
    </row>
    <row r="6" spans="1:4">
      <c r="A6" s="1">
        <f t="shared" si="0"/>
        <v>100</v>
      </c>
      <c r="C6" s="22" t="s">
        <v>28</v>
      </c>
      <c r="D6" s="22">
        <v>6.395875937468567</v>
      </c>
    </row>
    <row r="7" spans="1:4">
      <c r="A7" s="1">
        <f>DATE(2013,10,10)-DATE(2013,5,26)</f>
        <v>137</v>
      </c>
      <c r="C7" s="22" t="s">
        <v>29</v>
      </c>
      <c r="D7" s="22">
        <v>115</v>
      </c>
    </row>
    <row r="8" spans="1:4">
      <c r="A8" s="1">
        <f t="shared" ref="A8:A12" si="1">DATE(2013,10,10)-DATE(2013,5,26)</f>
        <v>137</v>
      </c>
      <c r="C8" s="22" t="s">
        <v>30</v>
      </c>
      <c r="D8" s="22">
        <v>60</v>
      </c>
    </row>
    <row r="9" spans="1:4">
      <c r="A9" s="1">
        <f t="shared" si="1"/>
        <v>137</v>
      </c>
      <c r="C9" s="22" t="s">
        <v>31</v>
      </c>
      <c r="D9" s="22">
        <v>76.750511249622804</v>
      </c>
    </row>
    <row r="10" spans="1:4">
      <c r="A10" s="1">
        <f t="shared" si="1"/>
        <v>137</v>
      </c>
      <c r="C10" s="22" t="s">
        <v>32</v>
      </c>
      <c r="D10" s="22">
        <v>5890.6409770784758</v>
      </c>
    </row>
    <row r="11" spans="1:4">
      <c r="A11" s="1">
        <f t="shared" si="1"/>
        <v>137</v>
      </c>
      <c r="C11" s="22" t="s">
        <v>33</v>
      </c>
      <c r="D11" s="22">
        <v>7.0049255175488119</v>
      </c>
    </row>
    <row r="12" spans="1:4">
      <c r="A12" s="1">
        <f t="shared" si="1"/>
        <v>137</v>
      </c>
      <c r="C12" s="22" t="s">
        <v>34</v>
      </c>
      <c r="D12" s="22">
        <v>2.3138072837511467</v>
      </c>
    </row>
    <row r="13" spans="1:4">
      <c r="A13" s="1">
        <f>DATE(2013,7,10)-DATE(2013,5,11)</f>
        <v>60</v>
      </c>
      <c r="C13" s="22" t="s">
        <v>35</v>
      </c>
      <c r="D13" s="22">
        <v>387</v>
      </c>
    </row>
    <row r="14" spans="1:4">
      <c r="A14" s="1">
        <f t="shared" ref="A14:A20" si="2">DATE(2013,7,10)-DATE(2013,5,11)</f>
        <v>60</v>
      </c>
      <c r="C14" s="22" t="s">
        <v>36</v>
      </c>
      <c r="D14" s="22">
        <v>34</v>
      </c>
    </row>
    <row r="15" spans="1:4">
      <c r="A15" s="1">
        <f t="shared" si="2"/>
        <v>60</v>
      </c>
      <c r="C15" s="22" t="s">
        <v>37</v>
      </c>
      <c r="D15" s="22">
        <v>421</v>
      </c>
    </row>
    <row r="16" spans="1:4">
      <c r="A16" s="1">
        <f t="shared" si="2"/>
        <v>60</v>
      </c>
      <c r="C16" s="22" t="s">
        <v>38</v>
      </c>
      <c r="D16" s="22">
        <v>17935</v>
      </c>
    </row>
    <row r="17" spans="1:4" ht="15.75" thickBot="1">
      <c r="A17" s="1">
        <f t="shared" si="2"/>
        <v>60</v>
      </c>
      <c r="C17" s="23" t="s">
        <v>39</v>
      </c>
      <c r="D17" s="23">
        <v>144</v>
      </c>
    </row>
    <row r="18" spans="1:4">
      <c r="A18" s="1">
        <f t="shared" si="2"/>
        <v>60</v>
      </c>
    </row>
    <row r="19" spans="1:4">
      <c r="A19" s="1">
        <f t="shared" si="2"/>
        <v>60</v>
      </c>
    </row>
    <row r="20" spans="1:4">
      <c r="A20" s="1">
        <f t="shared" si="2"/>
        <v>60</v>
      </c>
    </row>
    <row r="21" spans="1:4">
      <c r="A21" s="1">
        <f>DATE(2013,7,11)-DATE(2013,6,7)</f>
        <v>34</v>
      </c>
    </row>
    <row r="22" spans="1:4">
      <c r="A22" s="1">
        <f t="shared" ref="A22:A25" si="3">DATE(2013,7,11)-DATE(2013,6,7)</f>
        <v>34</v>
      </c>
    </row>
    <row r="23" spans="1:4">
      <c r="A23" s="1">
        <f t="shared" si="3"/>
        <v>34</v>
      </c>
    </row>
    <row r="24" spans="1:4">
      <c r="A24" s="1">
        <f t="shared" si="3"/>
        <v>34</v>
      </c>
    </row>
    <row r="25" spans="1:4">
      <c r="A25" s="1">
        <f t="shared" si="3"/>
        <v>34</v>
      </c>
    </row>
    <row r="26" spans="1:4">
      <c r="A26" s="19">
        <v>66</v>
      </c>
    </row>
    <row r="27" spans="1:4">
      <c r="A27" s="19">
        <v>66</v>
      </c>
    </row>
    <row r="28" spans="1:4">
      <c r="A28" s="19">
        <v>66</v>
      </c>
    </row>
    <row r="29" spans="1:4">
      <c r="A29">
        <v>69</v>
      </c>
    </row>
    <row r="30" spans="1:4">
      <c r="A30">
        <v>69</v>
      </c>
    </row>
    <row r="31" spans="1:4">
      <c r="A31">
        <v>69</v>
      </c>
    </row>
    <row r="32" spans="1:4">
      <c r="A32">
        <v>142</v>
      </c>
    </row>
    <row r="33" spans="1:1">
      <c r="A33">
        <v>142</v>
      </c>
    </row>
    <row r="34" spans="1:1">
      <c r="A34">
        <v>148</v>
      </c>
    </row>
    <row r="35" spans="1:1">
      <c r="A35">
        <v>148</v>
      </c>
    </row>
    <row r="36" spans="1:1">
      <c r="A36">
        <v>148</v>
      </c>
    </row>
    <row r="37" spans="1:1">
      <c r="A37">
        <v>148</v>
      </c>
    </row>
    <row r="38" spans="1:1">
      <c r="A38">
        <v>163</v>
      </c>
    </row>
    <row r="39" spans="1:1">
      <c r="A39">
        <v>163</v>
      </c>
    </row>
    <row r="40" spans="1:1">
      <c r="A40" s="1">
        <f>DATE(2013,10,8)-DATE(2013,5,31)</f>
        <v>130</v>
      </c>
    </row>
    <row r="41" spans="1:1">
      <c r="A41" s="1">
        <f>DATE(2013,10,8)-DATE(2013,6,5)</f>
        <v>125</v>
      </c>
    </row>
    <row r="42" spans="1:1">
      <c r="A42" s="1">
        <f t="shared" ref="A42:A43" si="4">DATE(2013,10,8)-DATE(2013,6,5)</f>
        <v>125</v>
      </c>
    </row>
    <row r="43" spans="1:1">
      <c r="A43" s="1">
        <f t="shared" si="4"/>
        <v>125</v>
      </c>
    </row>
    <row r="44" spans="1:1">
      <c r="A44" s="1">
        <f>DATE(2013,10,8)-DATE(2013,6,13)</f>
        <v>117</v>
      </c>
    </row>
    <row r="45" spans="1:1">
      <c r="A45" s="1">
        <f>DATE(2013,10,8)-DATE(2013,6,10)</f>
        <v>120</v>
      </c>
    </row>
    <row r="46" spans="1:1">
      <c r="A46" s="1">
        <f>DATE(2013,10,8)-DATE(2013,7,6)</f>
        <v>94</v>
      </c>
    </row>
    <row r="47" spans="1:1">
      <c r="A47" s="1">
        <f>DATE(2013,10,8)-DATE(2013,7,6)</f>
        <v>94</v>
      </c>
    </row>
    <row r="48" spans="1:1">
      <c r="A48" s="1">
        <f>DATE(2013,10,8)-DATE(2013,7,24)</f>
        <v>76</v>
      </c>
    </row>
    <row r="49" spans="1:1">
      <c r="A49" s="1">
        <f>DATE(2013,10,8)-DATE(2013,7,24)</f>
        <v>76</v>
      </c>
    </row>
    <row r="50" spans="1:1">
      <c r="A50" s="1">
        <f>DATE(2013,7,3)-DATE(2013,5,10)</f>
        <v>54</v>
      </c>
    </row>
    <row r="51" spans="1:1">
      <c r="A51" s="1">
        <f t="shared" ref="A51:A56" si="5">DATE(2013,7,3)-DATE(2013,5,10)</f>
        <v>54</v>
      </c>
    </row>
    <row r="52" spans="1:1">
      <c r="A52" s="1">
        <f t="shared" si="5"/>
        <v>54</v>
      </c>
    </row>
    <row r="53" spans="1:1">
      <c r="A53" s="1">
        <f t="shared" si="5"/>
        <v>54</v>
      </c>
    </row>
    <row r="54" spans="1:1">
      <c r="A54" s="1">
        <f t="shared" si="5"/>
        <v>54</v>
      </c>
    </row>
    <row r="55" spans="1:1">
      <c r="A55" s="1">
        <f t="shared" si="5"/>
        <v>54</v>
      </c>
    </row>
    <row r="56" spans="1:1">
      <c r="A56" s="1">
        <f t="shared" si="5"/>
        <v>54</v>
      </c>
    </row>
    <row r="57" spans="1:1">
      <c r="A57" s="1">
        <f>DATE(2013,7,16)-DATE(2013,5,9)</f>
        <v>68</v>
      </c>
    </row>
    <row r="58" spans="1:1">
      <c r="A58" s="1">
        <f t="shared" ref="A58:A59" si="6">DATE(2013,7,16)-DATE(2013,5,9)</f>
        <v>68</v>
      </c>
    </row>
    <row r="59" spans="1:1">
      <c r="A59" s="1">
        <f t="shared" si="6"/>
        <v>68</v>
      </c>
    </row>
    <row r="60" spans="1:1">
      <c r="A60" s="1">
        <f>DATE(2013,7,16)-DATE(2013,5,10)</f>
        <v>67</v>
      </c>
    </row>
    <row r="61" spans="1:1">
      <c r="A61" s="1">
        <f t="shared" ref="A61:A64" si="7">DATE(2013,7,16)-DATE(2013,5,10)</f>
        <v>67</v>
      </c>
    </row>
    <row r="62" spans="1:1">
      <c r="A62" s="1">
        <f t="shared" si="7"/>
        <v>67</v>
      </c>
    </row>
    <row r="63" spans="1:1">
      <c r="A63" s="1">
        <f t="shared" si="7"/>
        <v>67</v>
      </c>
    </row>
    <row r="64" spans="1:1">
      <c r="A64" s="1">
        <f t="shared" si="7"/>
        <v>67</v>
      </c>
    </row>
    <row r="65" spans="1:1">
      <c r="A65" s="19">
        <v>90</v>
      </c>
    </row>
    <row r="66" spans="1:1">
      <c r="A66">
        <v>112</v>
      </c>
    </row>
    <row r="67" spans="1:1">
      <c r="A67">
        <v>112</v>
      </c>
    </row>
    <row r="68" spans="1:1">
      <c r="A68">
        <v>112</v>
      </c>
    </row>
    <row r="69" spans="1:1">
      <c r="A69">
        <v>112</v>
      </c>
    </row>
    <row r="70" spans="1:1">
      <c r="A70">
        <v>126</v>
      </c>
    </row>
    <row r="71" spans="1:1">
      <c r="A71">
        <v>126</v>
      </c>
    </row>
    <row r="72" spans="1:1">
      <c r="A72">
        <v>151</v>
      </c>
    </row>
    <row r="73" spans="1:1">
      <c r="A73">
        <v>151</v>
      </c>
    </row>
    <row r="74" spans="1:1">
      <c r="A74">
        <v>151</v>
      </c>
    </row>
    <row r="75" spans="1:1">
      <c r="A75">
        <v>151</v>
      </c>
    </row>
    <row r="76" spans="1:1">
      <c r="A76">
        <v>151</v>
      </c>
    </row>
    <row r="77" spans="1:1">
      <c r="A77">
        <v>151</v>
      </c>
    </row>
    <row r="78" spans="1:1">
      <c r="A78">
        <v>151</v>
      </c>
    </row>
    <row r="79" spans="1:1">
      <c r="A79" s="2">
        <f>DATE(2014,9,26)-DATE(2013,8,1)</f>
        <v>421</v>
      </c>
    </row>
    <row r="80" spans="1:1">
      <c r="A80" s="2">
        <f t="shared" ref="A80:A84" si="8">DATE(2014,9,26)-DATE(2013,8,1)</f>
        <v>421</v>
      </c>
    </row>
    <row r="81" spans="1:1">
      <c r="A81" s="2">
        <f t="shared" si="8"/>
        <v>421</v>
      </c>
    </row>
    <row r="82" spans="1:1">
      <c r="A82" s="2">
        <f t="shared" si="8"/>
        <v>421</v>
      </c>
    </row>
    <row r="83" spans="1:1">
      <c r="A83" s="2">
        <f t="shared" si="8"/>
        <v>421</v>
      </c>
    </row>
    <row r="84" spans="1:1">
      <c r="A84" s="2">
        <f t="shared" si="8"/>
        <v>421</v>
      </c>
    </row>
    <row r="85" spans="1:1">
      <c r="A85" s="4">
        <f>DATE(2014,11,14)-DATE(2014,6,5)</f>
        <v>162</v>
      </c>
    </row>
    <row r="86" spans="1:1">
      <c r="A86" s="4">
        <f t="shared" ref="A86:A89" si="9">DATE(2014,11,14)-DATE(2014,6,5)</f>
        <v>162</v>
      </c>
    </row>
    <row r="87" spans="1:1">
      <c r="A87" s="4">
        <f t="shared" si="9"/>
        <v>162</v>
      </c>
    </row>
    <row r="88" spans="1:1">
      <c r="A88" s="4">
        <f t="shared" si="9"/>
        <v>162</v>
      </c>
    </row>
    <row r="89" spans="1:1">
      <c r="A89" s="4">
        <f t="shared" si="9"/>
        <v>162</v>
      </c>
    </row>
    <row r="90" spans="1:1">
      <c r="A90" s="4">
        <f>DATE(2014,11,14)-DATE(2014,4,15)</f>
        <v>213</v>
      </c>
    </row>
    <row r="91" spans="1:1">
      <c r="A91" s="4">
        <f t="shared" ref="A91:A96" si="10">DATE(2014,11,14)-DATE(2014,4,15)</f>
        <v>213</v>
      </c>
    </row>
    <row r="92" spans="1:1">
      <c r="A92" s="4">
        <f t="shared" si="10"/>
        <v>213</v>
      </c>
    </row>
    <row r="93" spans="1:1">
      <c r="A93" s="4">
        <f t="shared" si="10"/>
        <v>213</v>
      </c>
    </row>
    <row r="94" spans="1:1">
      <c r="A94" s="4">
        <f t="shared" si="10"/>
        <v>213</v>
      </c>
    </row>
    <row r="95" spans="1:1">
      <c r="A95" s="4">
        <f t="shared" si="10"/>
        <v>213</v>
      </c>
    </row>
    <row r="96" spans="1:1">
      <c r="A96" s="4">
        <f t="shared" si="10"/>
        <v>213</v>
      </c>
    </row>
    <row r="97" spans="1:1">
      <c r="A97" s="19">
        <v>114</v>
      </c>
    </row>
    <row r="98" spans="1:1">
      <c r="A98" s="19">
        <v>114</v>
      </c>
    </row>
    <row r="99" spans="1:1">
      <c r="A99" s="19">
        <v>114</v>
      </c>
    </row>
    <row r="100" spans="1:1">
      <c r="A100" s="19">
        <v>114</v>
      </c>
    </row>
    <row r="101" spans="1:1">
      <c r="A101" s="19">
        <v>114</v>
      </c>
    </row>
    <row r="102" spans="1:1">
      <c r="A102" s="19">
        <v>114</v>
      </c>
    </row>
    <row r="103" spans="1:1">
      <c r="A103">
        <v>140</v>
      </c>
    </row>
    <row r="104" spans="1:1">
      <c r="A104">
        <v>140</v>
      </c>
    </row>
    <row r="105" spans="1:1">
      <c r="A105">
        <v>140</v>
      </c>
    </row>
    <row r="106" spans="1:1">
      <c r="A106">
        <v>140</v>
      </c>
    </row>
    <row r="107" spans="1:1">
      <c r="A107">
        <v>97</v>
      </c>
    </row>
    <row r="108" spans="1:1">
      <c r="A108">
        <v>97</v>
      </c>
    </row>
    <row r="109" spans="1:1">
      <c r="A109">
        <v>97</v>
      </c>
    </row>
    <row r="110" spans="1:1">
      <c r="A110">
        <v>140</v>
      </c>
    </row>
    <row r="111" spans="1:1">
      <c r="A111">
        <v>140</v>
      </c>
    </row>
    <row r="112" spans="1:1">
      <c r="A112">
        <v>140</v>
      </c>
    </row>
    <row r="113" spans="1:1">
      <c r="A113" s="1">
        <f>DATE(2013,7,17)-DATE(2013,2,28)</f>
        <v>139</v>
      </c>
    </row>
    <row r="114" spans="1:1">
      <c r="A114" s="1">
        <f t="shared" ref="A114:A118" si="11">DATE(2013,7,17)-DATE(2013,2,28)</f>
        <v>139</v>
      </c>
    </row>
    <row r="115" spans="1:1">
      <c r="A115" s="1">
        <f t="shared" si="11"/>
        <v>139</v>
      </c>
    </row>
    <row r="116" spans="1:1">
      <c r="A116" s="1">
        <f t="shared" si="11"/>
        <v>139</v>
      </c>
    </row>
    <row r="117" spans="1:1">
      <c r="A117" s="1">
        <f t="shared" si="11"/>
        <v>139</v>
      </c>
    </row>
    <row r="118" spans="1:1">
      <c r="A118" s="1">
        <f t="shared" si="11"/>
        <v>139</v>
      </c>
    </row>
    <row r="119" spans="1:1">
      <c r="A119" s="1">
        <f>DATE(2013,7,17)-DATE(2013,5,6)</f>
        <v>72</v>
      </c>
    </row>
    <row r="120" spans="1:1">
      <c r="A120" s="1">
        <f t="shared" ref="A120:A124" si="12">DATE(2013,7,17)-DATE(2013,5,6)</f>
        <v>72</v>
      </c>
    </row>
    <row r="121" spans="1:1">
      <c r="A121" s="1">
        <f t="shared" si="12"/>
        <v>72</v>
      </c>
    </row>
    <row r="122" spans="1:1">
      <c r="A122" s="1">
        <f t="shared" si="12"/>
        <v>72</v>
      </c>
    </row>
    <row r="123" spans="1:1">
      <c r="A123" s="1">
        <f t="shared" si="12"/>
        <v>72</v>
      </c>
    </row>
    <row r="124" spans="1:1">
      <c r="A124" s="1">
        <f t="shared" si="12"/>
        <v>72</v>
      </c>
    </row>
    <row r="125" spans="1:1">
      <c r="A125" s="7">
        <f>DATE(2013,7,17)-DATE(2013,5,31)</f>
        <v>47</v>
      </c>
    </row>
    <row r="126" spans="1:1">
      <c r="A126" s="7">
        <f t="shared" ref="A126:A130" si="13">DATE(2013,7,17)-DATE(2013,5,31)</f>
        <v>47</v>
      </c>
    </row>
    <row r="127" spans="1:1">
      <c r="A127" s="7">
        <f t="shared" si="13"/>
        <v>47</v>
      </c>
    </row>
    <row r="128" spans="1:1">
      <c r="A128" s="7">
        <f t="shared" si="13"/>
        <v>47</v>
      </c>
    </row>
    <row r="129" spans="1:1">
      <c r="A129" s="7">
        <f t="shared" si="13"/>
        <v>47</v>
      </c>
    </row>
    <row r="130" spans="1:1">
      <c r="A130" s="7">
        <f t="shared" si="13"/>
        <v>47</v>
      </c>
    </row>
    <row r="131" spans="1:1">
      <c r="A131">
        <v>110</v>
      </c>
    </row>
    <row r="132" spans="1:1">
      <c r="A132">
        <v>110</v>
      </c>
    </row>
    <row r="133" spans="1:1">
      <c r="A133">
        <v>157</v>
      </c>
    </row>
    <row r="134" spans="1:1">
      <c r="A134">
        <v>157</v>
      </c>
    </row>
    <row r="135" spans="1:1">
      <c r="A135">
        <v>157</v>
      </c>
    </row>
    <row r="136" spans="1:1">
      <c r="A136">
        <v>169</v>
      </c>
    </row>
    <row r="137" spans="1:1">
      <c r="A137">
        <v>169</v>
      </c>
    </row>
    <row r="138" spans="1:1">
      <c r="A138">
        <v>169</v>
      </c>
    </row>
    <row r="139" spans="1:1">
      <c r="A139">
        <v>185</v>
      </c>
    </row>
    <row r="140" spans="1:1">
      <c r="A140">
        <v>185</v>
      </c>
    </row>
    <row r="141" spans="1:1">
      <c r="A141">
        <v>109</v>
      </c>
    </row>
    <row r="142" spans="1:1">
      <c r="A142">
        <v>109</v>
      </c>
    </row>
    <row r="143" spans="1:1">
      <c r="A143">
        <v>126</v>
      </c>
    </row>
    <row r="144" spans="1:1">
      <c r="A144">
        <v>126</v>
      </c>
    </row>
    <row r="145" spans="1:1">
      <c r="A145">
        <v>126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Overall mean age</vt:lpstr>
      <vt:lpstr>Sheet3</vt:lpstr>
    </vt:vector>
  </TitlesOfParts>
  <Company>University of Brighton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Fidalgo</dc:creator>
  <cp:lastModifiedBy>Preinstalled User</cp:lastModifiedBy>
  <dcterms:created xsi:type="dcterms:W3CDTF">2015-06-08T14:04:10Z</dcterms:created>
  <dcterms:modified xsi:type="dcterms:W3CDTF">2017-06-01T12:17:40Z</dcterms:modified>
</cp:coreProperties>
</file>