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3.xml" ContentType="application/vnd.openxmlformats-officedocument.drawingml.chartshapes+xml"/>
  <Override PartName="/xl/charts/chart17.xml" ContentType="application/vnd.openxmlformats-officedocument.drawingml.chart+xml"/>
  <Override PartName="/xl/drawings/drawing4.xml" ContentType="application/vnd.openxmlformats-officedocument.drawingml.chartshapes+xml"/>
  <Override PartName="/xl/charts/chart18.xml" ContentType="application/vnd.openxmlformats-officedocument.drawingml.chart+xml"/>
  <Override PartName="/xl/drawings/drawing5.xml" ContentType="application/vnd.openxmlformats-officedocument.drawingml.chartshapes+xml"/>
  <Override PartName="/xl/charts/chart19.xml" ContentType="application/vnd.openxmlformats-officedocument.drawingml.chart+xml"/>
  <Override PartName="/xl/drawings/drawing6.xml" ContentType="application/vnd.openxmlformats-officedocument.drawingml.chartshapes+xml"/>
  <Override PartName="/xl/charts/chart20.xml" ContentType="application/vnd.openxmlformats-officedocument.drawingml.chart+xml"/>
  <Override PartName="/xl/drawings/drawing7.xml" ContentType="application/vnd.openxmlformats-officedocument.drawingml.chartshapes+xml"/>
  <Override PartName="/xl/charts/chart21.xml" ContentType="application/vnd.openxmlformats-officedocument.drawingml.chart+xml"/>
  <Override PartName="/xl/drawings/drawing8.xml" ContentType="application/vnd.openxmlformats-officedocument.drawingml.chartshapes+xml"/>
  <Override PartName="/xl/charts/chart22.xml" ContentType="application/vnd.openxmlformats-officedocument.drawingml.chart+xml"/>
  <Override PartName="/xl/drawings/drawing9.xml" ContentType="application/vnd.openxmlformats-officedocument.drawingml.chartshapes+xml"/>
  <Override PartName="/xl/charts/chart23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3.xml" ContentType="application/vnd.openxmlformats-officedocument.drawingml.chartshapes+xml"/>
  <Override PartName="/xl/charts/chart31.xml" ContentType="application/vnd.openxmlformats-officedocument.drawingml.chart+xml"/>
  <Override PartName="/xl/drawings/drawing14.xml" ContentType="application/vnd.openxmlformats-officedocument.drawingml.chartshapes+xml"/>
  <Override PartName="/xl/charts/chart32.xml" ContentType="application/vnd.openxmlformats-officedocument.drawingml.chart+xml"/>
  <Override PartName="/xl/drawings/drawing15.xml" ContentType="application/vnd.openxmlformats-officedocument.drawingml.chartshapes+xml"/>
  <Override PartName="/xl/charts/chart33.xml" ContentType="application/vnd.openxmlformats-officedocument.drawingml.chart+xml"/>
  <Override PartName="/xl/drawings/drawing16.xml" ContentType="application/vnd.openxmlformats-officedocument.drawingml.chartshapes+xml"/>
  <Override PartName="/xl/charts/chart34.xml" ContentType="application/vnd.openxmlformats-officedocument.drawingml.chart+xml"/>
  <Override PartName="/xl/drawings/drawing17.xml" ContentType="application/vnd.openxmlformats-officedocument.drawingml.chartshapes+xml"/>
  <Override PartName="/xl/charts/chart35.xml" ContentType="application/vnd.openxmlformats-officedocument.drawingml.chart+xml"/>
  <Override PartName="/xl/drawings/drawing18.xml" ContentType="application/vnd.openxmlformats-officedocument.drawingml.chartshapes+xml"/>
  <Override PartName="/xl/charts/chart36.xml" ContentType="application/vnd.openxmlformats-officedocument.drawingml.chart+xml"/>
  <Override PartName="/xl/drawings/drawing19.xml" ContentType="application/vnd.openxmlformats-officedocument.drawingml.chartshapes+xml"/>
  <Override PartName="/xl/charts/chart37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595" tabRatio="755"/>
  </bookViews>
  <sheets>
    <sheet name="SM2_Table 1 XRF data" sheetId="23" r:id="rId1"/>
    <sheet name="SM2_Table 2 correl matrix" sheetId="20" r:id="rId2"/>
    <sheet name="SM2_Table 3 PCA" sheetId="25" r:id="rId3"/>
    <sheet name="SM2_Table 4 depth profiles" sheetId="26" r:id="rId4"/>
    <sheet name="Figure_SM2A" sheetId="28" r:id="rId5"/>
    <sheet name="Figure_SM2B" sheetId="13" r:id="rId6"/>
    <sheet name="Figure_SM2C" sheetId="27" r:id="rId7"/>
  </sheets>
  <externalReferences>
    <externalReference r:id="rId8"/>
    <externalReference r:id="rId9"/>
    <externalReference r:id="rId10"/>
  </externalReferences>
  <definedNames>
    <definedName name="_Toc510710887" localSheetId="5">Figure_SM2B!$A$73</definedName>
    <definedName name="_xlnm.Print_Area" localSheetId="4">Figure_SM2A!$A$1:$H$70</definedName>
    <definedName name="_xlnm.Print_Area" localSheetId="5">Figure_SM2B!$A$1:$R$79</definedName>
    <definedName name="_xlnm.Print_Area" localSheetId="6">Figure_SM2C!$A$1:$R$66</definedName>
    <definedName name="_xlnm.Print_Area" localSheetId="0">'SM2_Table 1 XRF data'!$A$1:$AG$48</definedName>
    <definedName name="_xlnm.Print_Area" localSheetId="1">'SM2_Table 2 correl matrix'!$A$1:$AC$32</definedName>
    <definedName name="_xlnm.Print_Area" localSheetId="2">'SM2_Table 3 PCA'!$A$1:$AF$158</definedName>
    <definedName name="_xlnm.Print_Area" localSheetId="3">'SM2_Table 4 depth profiles'!$B$1:$AG$43</definedName>
    <definedName name="_xlnm.Print_Titles" localSheetId="0">'SM2_Table 1 XRF data'!$A:$D</definedName>
    <definedName name="_xlnm.Print_Titles" localSheetId="3">'SM2_Table 4 depth profiles'!$B:$D</definedName>
  </definedNames>
  <calcPr calcId="145621"/>
</workbook>
</file>

<file path=xl/calcChain.xml><?xml version="1.0" encoding="utf-8"?>
<calcChain xmlns="http://schemas.openxmlformats.org/spreadsheetml/2006/main">
  <c r="BG71" i="26" l="1"/>
  <c r="BG73" i="26" s="1"/>
  <c r="BG64" i="26"/>
  <c r="BG67" i="26" s="1"/>
  <c r="BG56" i="26"/>
  <c r="BG58" i="26" s="1"/>
  <c r="BF52" i="26"/>
  <c r="BH48" i="26"/>
  <c r="BG4" i="26"/>
  <c r="BG6" i="26" s="1"/>
  <c r="BG5" i="26" l="1"/>
  <c r="BG68" i="26"/>
  <c r="BG59" i="26"/>
  <c r="BG66" i="26"/>
  <c r="BG57" i="26"/>
  <c r="BG72" i="26"/>
  <c r="BI72" i="26" s="1"/>
  <c r="BG74" i="26"/>
  <c r="BG75" i="26" s="1"/>
  <c r="BH73" i="26" s="1"/>
  <c r="BG65" i="26"/>
  <c r="AI3" i="23"/>
  <c r="AK3" i="23"/>
  <c r="AL3" i="23" s="1"/>
  <c r="AI4" i="23"/>
  <c r="AK4" i="23"/>
  <c r="AI5" i="23"/>
  <c r="AJ5" i="23" s="1"/>
  <c r="AK5" i="23"/>
  <c r="AL5" i="23" s="1"/>
  <c r="AI6" i="23"/>
  <c r="AJ6" i="23" s="1"/>
  <c r="AK6" i="23"/>
  <c r="AL6" i="23" s="1"/>
  <c r="AI7" i="23"/>
  <c r="AJ7" i="23" s="1"/>
  <c r="AK7" i="23"/>
  <c r="AL7" i="23" s="1"/>
  <c r="AI8" i="23"/>
  <c r="AJ8" i="23" s="1"/>
  <c r="AK8" i="23"/>
  <c r="AL8" i="23" s="1"/>
  <c r="AI9" i="23"/>
  <c r="AJ9" i="23" s="1"/>
  <c r="AK9" i="23"/>
  <c r="AL9" i="23" s="1"/>
  <c r="AI10" i="23"/>
  <c r="AJ10" i="23" s="1"/>
  <c r="AK10" i="23"/>
  <c r="AL10" i="23" s="1"/>
  <c r="AI11" i="23"/>
  <c r="AJ11" i="23" s="1"/>
  <c r="AK11" i="23"/>
  <c r="AL11" i="23" s="1"/>
  <c r="AI12" i="23"/>
  <c r="AJ12" i="23" s="1"/>
  <c r="AK12" i="23"/>
  <c r="AL12" i="23" s="1"/>
  <c r="AI13" i="23"/>
  <c r="AJ13" i="23" s="1"/>
  <c r="AK13" i="23"/>
  <c r="AL13" i="23" s="1"/>
  <c r="AI14" i="23"/>
  <c r="AJ14" i="23" s="1"/>
  <c r="AK14" i="23"/>
  <c r="AL14" i="23" s="1"/>
  <c r="AI15" i="23"/>
  <c r="AJ15" i="23" s="1"/>
  <c r="AK15" i="23"/>
  <c r="AL15" i="23" s="1"/>
  <c r="AI16" i="23"/>
  <c r="AJ16" i="23" s="1"/>
  <c r="AK16" i="23"/>
  <c r="AL16" i="23" s="1"/>
  <c r="AI17" i="23"/>
  <c r="AK17" i="23"/>
  <c r="AL17" i="23" s="1"/>
  <c r="AI18" i="23"/>
  <c r="AK18" i="23"/>
  <c r="AL18" i="23" s="1"/>
  <c r="AI19" i="23"/>
  <c r="AJ19" i="23" s="1"/>
  <c r="AK19" i="23"/>
  <c r="AL19" i="23" s="1"/>
  <c r="AI20" i="23"/>
  <c r="AK20" i="23"/>
  <c r="AL20" i="23" s="1"/>
  <c r="AI21" i="23"/>
  <c r="AK21" i="23"/>
  <c r="AL21" i="23" s="1"/>
  <c r="AI22" i="23"/>
  <c r="AK22" i="23"/>
  <c r="AM22" i="23" s="1"/>
  <c r="AO22" i="23" s="1"/>
  <c r="AI24" i="23"/>
  <c r="AJ24" i="23" s="1"/>
  <c r="AK24" i="23"/>
  <c r="AL24" i="23" s="1"/>
  <c r="AI25" i="23"/>
  <c r="AJ25" i="23" s="1"/>
  <c r="AK25" i="23"/>
  <c r="AL25" i="23" s="1"/>
  <c r="AI26" i="23"/>
  <c r="AJ26" i="23" s="1"/>
  <c r="AK26" i="23"/>
  <c r="AL26" i="23" s="1"/>
  <c r="AI27" i="23"/>
  <c r="AK27" i="23"/>
  <c r="AL27" i="23" s="1"/>
  <c r="AI28" i="23"/>
  <c r="AJ28" i="23" s="1"/>
  <c r="AK28" i="23"/>
  <c r="AL28" i="23" s="1"/>
  <c r="AI29" i="23"/>
  <c r="AJ29" i="23" s="1"/>
  <c r="AK29" i="23"/>
  <c r="AL29" i="23" s="1"/>
  <c r="AI30" i="23"/>
  <c r="AK30" i="23"/>
  <c r="AL30" i="23" s="1"/>
  <c r="AI31" i="23"/>
  <c r="AJ31" i="23" s="1"/>
  <c r="AK31" i="23"/>
  <c r="AL31" i="23" s="1"/>
  <c r="AI32" i="23"/>
  <c r="AJ32" i="23" s="1"/>
  <c r="AK32" i="23"/>
  <c r="AL32" i="23" s="1"/>
  <c r="AI33" i="23"/>
  <c r="AJ33" i="23" s="1"/>
  <c r="AK33" i="23"/>
  <c r="AL33" i="23" s="1"/>
  <c r="AI34" i="23"/>
  <c r="AJ34" i="23" s="1"/>
  <c r="AK34" i="23"/>
  <c r="AL34" i="23" s="1"/>
  <c r="AI35" i="23"/>
  <c r="AJ35" i="23" s="1"/>
  <c r="AK35" i="23"/>
  <c r="AL35" i="23" s="1"/>
  <c r="AI36" i="23"/>
  <c r="AJ36" i="23" s="1"/>
  <c r="AK36" i="23"/>
  <c r="AL36" i="23" s="1"/>
  <c r="AI37" i="23"/>
  <c r="AJ37" i="23" s="1"/>
  <c r="AK37" i="23"/>
  <c r="AL37" i="23" s="1"/>
  <c r="AI38" i="23"/>
  <c r="AJ38" i="23" s="1"/>
  <c r="AK38" i="23"/>
  <c r="AL38" i="23" s="1"/>
  <c r="AI39" i="23"/>
  <c r="AJ39" i="23" s="1"/>
  <c r="AK39" i="23"/>
  <c r="AL39" i="23" s="1"/>
  <c r="AI40" i="23"/>
  <c r="AJ40" i="23" s="1"/>
  <c r="AK40" i="23"/>
  <c r="AL40" i="23" s="1"/>
  <c r="AI41" i="23"/>
  <c r="AK41" i="23"/>
  <c r="AL41" i="23" s="1"/>
  <c r="AI42" i="23"/>
  <c r="AK42" i="23"/>
  <c r="AL42" i="23" s="1"/>
  <c r="AI2" i="23"/>
  <c r="AK2" i="23"/>
  <c r="BH66" i="26" l="1"/>
  <c r="BH57" i="26"/>
  <c r="BI65" i="26"/>
  <c r="AL4" i="23"/>
  <c r="AL43" i="23"/>
  <c r="AN3" i="23"/>
  <c r="AN38" i="23"/>
  <c r="AN34" i="23"/>
  <c r="AN30" i="23"/>
  <c r="AN25" i="23"/>
  <c r="AN18" i="23"/>
  <c r="AN10" i="23"/>
  <c r="AN6" i="23"/>
  <c r="AM27" i="23"/>
  <c r="AO27" i="23" s="1"/>
  <c r="AN41" i="23"/>
  <c r="AN37" i="23"/>
  <c r="AN33" i="23"/>
  <c r="AN29" i="23"/>
  <c r="AN24" i="23"/>
  <c r="AN17" i="23"/>
  <c r="AN13" i="23"/>
  <c r="AN9" i="23"/>
  <c r="AN5" i="23"/>
  <c r="AM34" i="23"/>
  <c r="AO34" i="23" s="1"/>
  <c r="AM25" i="23"/>
  <c r="AO25" i="23" s="1"/>
  <c r="AM10" i="23"/>
  <c r="AO10" i="23" s="1"/>
  <c r="AM6" i="23"/>
  <c r="AO6" i="23" s="1"/>
  <c r="AM4" i="23"/>
  <c r="AO4" i="23" s="1"/>
  <c r="AM42" i="23"/>
  <c r="AO42" i="23" s="1"/>
  <c r="AL44" i="23"/>
  <c r="AN40" i="23"/>
  <c r="AN36" i="23"/>
  <c r="AN32" i="23"/>
  <c r="AN28" i="23"/>
  <c r="AN21" i="23"/>
  <c r="AN16" i="23"/>
  <c r="AN12" i="23"/>
  <c r="AN8" i="23"/>
  <c r="AM8" i="23" s="1"/>
  <c r="AO8" i="23" s="1"/>
  <c r="AM41" i="23"/>
  <c r="AO41" i="23" s="1"/>
  <c r="AM37" i="23"/>
  <c r="AO37" i="23" s="1"/>
  <c r="AM33" i="23"/>
  <c r="AO33" i="23" s="1"/>
  <c r="AM29" i="23"/>
  <c r="AO29" i="23" s="1"/>
  <c r="AM24" i="23"/>
  <c r="AO24" i="23" s="1"/>
  <c r="AM17" i="23"/>
  <c r="AO17" i="23" s="1"/>
  <c r="AM13" i="23"/>
  <c r="AO13" i="23" s="1"/>
  <c r="AM9" i="23"/>
  <c r="AO9" i="23" s="1"/>
  <c r="AM5" i="23"/>
  <c r="AO5" i="23" s="1"/>
  <c r="AM20" i="23"/>
  <c r="AO20" i="23" s="1"/>
  <c r="AN39" i="23"/>
  <c r="AN35" i="23"/>
  <c r="AN31" i="23"/>
  <c r="AN26" i="23"/>
  <c r="AN19" i="23"/>
  <c r="AN15" i="23"/>
  <c r="AN11" i="23"/>
  <c r="AN7" i="23"/>
  <c r="AM36" i="23"/>
  <c r="AO36" i="23" s="1"/>
  <c r="AM28" i="23"/>
  <c r="AO28" i="23" s="1"/>
  <c r="AM16" i="23"/>
  <c r="AO16" i="23" s="1"/>
  <c r="AM3" i="23"/>
  <c r="AO3" i="23" s="1"/>
  <c r="AN14" i="23"/>
  <c r="AM2" i="23"/>
  <c r="AO2" i="23" s="1"/>
  <c r="N45" i="23"/>
  <c r="N46" i="23"/>
  <c r="N47" i="23"/>
  <c r="N48" i="23"/>
  <c r="K45" i="23"/>
  <c r="L45" i="23"/>
  <c r="Q45" i="23"/>
  <c r="R45" i="23"/>
  <c r="S45" i="23"/>
  <c r="T45" i="23"/>
  <c r="U45" i="23"/>
  <c r="V45" i="23"/>
  <c r="W45" i="23"/>
  <c r="X45" i="23"/>
  <c r="Y45" i="23"/>
  <c r="Z45" i="23"/>
  <c r="AA45" i="23"/>
  <c r="AB45" i="23"/>
  <c r="AC45" i="23"/>
  <c r="AD45" i="23"/>
  <c r="AE45" i="23"/>
  <c r="AF45" i="23"/>
  <c r="F45" i="23"/>
  <c r="G45" i="23"/>
  <c r="H45" i="23"/>
  <c r="I45" i="23"/>
  <c r="J45" i="23"/>
  <c r="M45" i="23"/>
  <c r="O45" i="23"/>
  <c r="P45" i="23"/>
  <c r="AG45" i="23"/>
  <c r="F46" i="23"/>
  <c r="G46" i="23"/>
  <c r="H46" i="23"/>
  <c r="I46" i="23"/>
  <c r="J46" i="23"/>
  <c r="K46" i="23"/>
  <c r="L46" i="23"/>
  <c r="M46" i="23"/>
  <c r="O46" i="23"/>
  <c r="P46" i="23"/>
  <c r="Q46" i="23"/>
  <c r="R46" i="23"/>
  <c r="S46" i="23"/>
  <c r="T46" i="23"/>
  <c r="U46" i="23"/>
  <c r="V46" i="23"/>
  <c r="W46" i="23"/>
  <c r="X46" i="23"/>
  <c r="Y46" i="23"/>
  <c r="Z46" i="23"/>
  <c r="AA46" i="23"/>
  <c r="AB46" i="23"/>
  <c r="AC46" i="23"/>
  <c r="AD46" i="23"/>
  <c r="AE46" i="23"/>
  <c r="AF46" i="23"/>
  <c r="AG46" i="23"/>
  <c r="F47" i="23"/>
  <c r="G47" i="23"/>
  <c r="H47" i="23"/>
  <c r="I47" i="23"/>
  <c r="J47" i="23"/>
  <c r="K47" i="23"/>
  <c r="L47" i="23"/>
  <c r="M47" i="23"/>
  <c r="O47" i="23"/>
  <c r="P47" i="23"/>
  <c r="Q47" i="23"/>
  <c r="R47" i="23"/>
  <c r="S47" i="23"/>
  <c r="T47" i="23"/>
  <c r="U47" i="23"/>
  <c r="V47" i="23"/>
  <c r="W47" i="23"/>
  <c r="X47" i="23"/>
  <c r="Y47" i="23"/>
  <c r="Z47" i="23"/>
  <c r="AA47" i="23"/>
  <c r="AB47" i="23"/>
  <c r="AC47" i="23"/>
  <c r="AD47" i="23"/>
  <c r="AE47" i="23"/>
  <c r="AF47" i="23"/>
  <c r="AG47" i="23"/>
  <c r="F48" i="23"/>
  <c r="G48" i="23"/>
  <c r="H48" i="23"/>
  <c r="I48" i="23"/>
  <c r="J48" i="23"/>
  <c r="K48" i="23"/>
  <c r="L48" i="23"/>
  <c r="M48" i="23"/>
  <c r="O48" i="23"/>
  <c r="P48" i="23"/>
  <c r="Q48" i="23"/>
  <c r="R48" i="23"/>
  <c r="S48" i="23"/>
  <c r="T48" i="23"/>
  <c r="U48" i="23"/>
  <c r="V48" i="23"/>
  <c r="W48" i="23"/>
  <c r="X48" i="23"/>
  <c r="Y48" i="23"/>
  <c r="Z48" i="23"/>
  <c r="AA48" i="23"/>
  <c r="AB48" i="23"/>
  <c r="AC48" i="23"/>
  <c r="AD48" i="23"/>
  <c r="AE48" i="23"/>
  <c r="AF48" i="23"/>
  <c r="AG48" i="23"/>
  <c r="E47" i="23"/>
  <c r="E46" i="23"/>
  <c r="E45" i="23"/>
  <c r="E48" i="23"/>
  <c r="V4" i="13"/>
  <c r="V5" i="13" s="1"/>
  <c r="V56" i="13"/>
  <c r="V57" i="13" s="1"/>
  <c r="V64" i="13"/>
  <c r="V67" i="13" s="1"/>
  <c r="U52" i="13"/>
  <c r="W48" i="13"/>
  <c r="V71" i="13"/>
  <c r="V74" i="13" s="1"/>
  <c r="V65" i="13"/>
  <c r="V73" i="13" l="1"/>
  <c r="V66" i="13"/>
  <c r="X65" i="13" s="1"/>
  <c r="V72" i="13"/>
  <c r="X72" i="13" s="1"/>
  <c r="V6" i="13"/>
  <c r="AM21" i="23"/>
  <c r="AO21" i="23" s="1"/>
  <c r="AM40" i="23"/>
  <c r="AO40" i="23" s="1"/>
  <c r="AM18" i="23"/>
  <c r="AO18" i="23" s="1"/>
  <c r="AM38" i="23"/>
  <c r="AO38" i="23" s="1"/>
  <c r="AM11" i="23"/>
  <c r="AO11" i="23" s="1"/>
  <c r="AM31" i="23"/>
  <c r="AO31" i="23" s="1"/>
  <c r="AM15" i="23"/>
  <c r="AO15" i="23" s="1"/>
  <c r="AM35" i="23"/>
  <c r="AO35" i="23" s="1"/>
  <c r="AM12" i="23"/>
  <c r="AO12" i="23" s="1"/>
  <c r="AM32" i="23"/>
  <c r="AO32" i="23" s="1"/>
  <c r="AM30" i="23"/>
  <c r="AO30" i="23" s="1"/>
  <c r="AM19" i="23"/>
  <c r="AO19" i="23" s="1"/>
  <c r="AM39" i="23"/>
  <c r="AO39" i="23" s="1"/>
  <c r="AM14" i="23"/>
  <c r="AO14" i="23" s="1"/>
  <c r="AM7" i="23"/>
  <c r="AO7" i="23" s="1"/>
  <c r="AO43" i="23" s="1"/>
  <c r="AM26" i="23"/>
  <c r="AO26" i="23" s="1"/>
  <c r="V75" i="13"/>
  <c r="W73" i="13" s="1"/>
  <c r="V68" i="13"/>
  <c r="W66" i="13" s="1"/>
  <c r="V58" i="13"/>
  <c r="V59" i="13" s="1"/>
  <c r="W57" i="13" s="1"/>
  <c r="AO44" i="23" l="1"/>
</calcChain>
</file>

<file path=xl/sharedStrings.xml><?xml version="1.0" encoding="utf-8"?>
<sst xmlns="http://schemas.openxmlformats.org/spreadsheetml/2006/main" count="726" uniqueCount="156">
  <si>
    <t>P</t>
  </si>
  <si>
    <t>S</t>
  </si>
  <si>
    <t>V</t>
  </si>
  <si>
    <t>Ni</t>
  </si>
  <si>
    <t>Cu</t>
  </si>
  <si>
    <t>Zn</t>
  </si>
  <si>
    <t>As</t>
  </si>
  <si>
    <t>Se</t>
  </si>
  <si>
    <t>Rb</t>
  </si>
  <si>
    <t>Sr</t>
  </si>
  <si>
    <t>Y</t>
  </si>
  <si>
    <t>Zr</t>
  </si>
  <si>
    <t>Nb</t>
  </si>
  <si>
    <t>Mo</t>
  </si>
  <si>
    <t>Hg</t>
  </si>
  <si>
    <t>Pb</t>
  </si>
  <si>
    <t>Bi</t>
  </si>
  <si>
    <t>Th</t>
  </si>
  <si>
    <t>U</t>
  </si>
  <si>
    <t>LE</t>
  </si>
  <si>
    <t>Samples</t>
  </si>
  <si>
    <t>Depth</t>
  </si>
  <si>
    <t>BH-2901-1</t>
  </si>
  <si>
    <t>BH-2901-2</t>
  </si>
  <si>
    <t>BH-2901-3</t>
  </si>
  <si>
    <t>BH-2901-4</t>
  </si>
  <si>
    <t>BH-3701-1</t>
  </si>
  <si>
    <t>BH-3703-1</t>
  </si>
  <si>
    <t>BH-3703-2</t>
  </si>
  <si>
    <t>BH-3703-3</t>
  </si>
  <si>
    <t>BH-3703-4</t>
  </si>
  <si>
    <t>BH-3901-1</t>
  </si>
  <si>
    <t>BH-3901-2</t>
  </si>
  <si>
    <t>BH-3901-3</t>
  </si>
  <si>
    <t xml:space="preserve">D104-1 </t>
  </si>
  <si>
    <t>D104-2</t>
  </si>
  <si>
    <t>D104-3</t>
  </si>
  <si>
    <t xml:space="preserve">D104-4 </t>
  </si>
  <si>
    <t xml:space="preserve">D104-5 </t>
  </si>
  <si>
    <t xml:space="preserve">D104-6 </t>
  </si>
  <si>
    <t xml:space="preserve">D104-7 </t>
  </si>
  <si>
    <t xml:space="preserve">D104-8 </t>
  </si>
  <si>
    <t>D104-9</t>
  </si>
  <si>
    <t>D-281-1</t>
  </si>
  <si>
    <t>D-281-2</t>
  </si>
  <si>
    <t>D-281-3</t>
  </si>
  <si>
    <t>D-281-4</t>
  </si>
  <si>
    <t>D-281-5</t>
  </si>
  <si>
    <t>BH-301-1</t>
  </si>
  <si>
    <t>BH-301-2</t>
  </si>
  <si>
    <t>BH-301-3</t>
  </si>
  <si>
    <t>BH-301-4</t>
  </si>
  <si>
    <t>BH-301-5</t>
  </si>
  <si>
    <t>BH-1001-1</t>
  </si>
  <si>
    <t>BH-1001-2</t>
  </si>
  <si>
    <t>BH-1001-3</t>
  </si>
  <si>
    <t>BH-1001-4</t>
  </si>
  <si>
    <t>BH-1001-5</t>
  </si>
  <si>
    <t xml:space="preserve">D304-1 </t>
  </si>
  <si>
    <t xml:space="preserve">D304-2 </t>
  </si>
  <si>
    <t>D304-3</t>
  </si>
  <si>
    <t xml:space="preserve">D304-4 </t>
  </si>
  <si>
    <r>
      <t>Fe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O</t>
    </r>
    <r>
      <rPr>
        <b/>
        <vertAlign val="subscript"/>
        <sz val="10"/>
        <rFont val="Arial"/>
        <family val="2"/>
      </rPr>
      <t>3</t>
    </r>
  </si>
  <si>
    <t>MnO</t>
  </si>
  <si>
    <r>
      <t>TiO</t>
    </r>
    <r>
      <rPr>
        <b/>
        <vertAlign val="subscript"/>
        <sz val="10"/>
        <rFont val="Arial"/>
        <family val="2"/>
      </rPr>
      <t>2</t>
    </r>
  </si>
  <si>
    <t>CaO</t>
  </si>
  <si>
    <r>
      <t>K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O</t>
    </r>
  </si>
  <si>
    <r>
      <t>SiO</t>
    </r>
    <r>
      <rPr>
        <b/>
        <vertAlign val="subscript"/>
        <sz val="10"/>
        <rFont val="Arial"/>
        <family val="2"/>
      </rPr>
      <t>2</t>
    </r>
  </si>
  <si>
    <r>
      <t>Al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O</t>
    </r>
    <r>
      <rPr>
        <b/>
        <vertAlign val="subscript"/>
        <sz val="10"/>
        <rFont val="Arial"/>
        <family val="2"/>
      </rPr>
      <t>3</t>
    </r>
  </si>
  <si>
    <t>MgO</t>
  </si>
  <si>
    <t>Pyrite trendline</t>
  </si>
  <si>
    <t>Chalcopyrite trendline</t>
  </si>
  <si>
    <t>Bornite trendline</t>
  </si>
  <si>
    <t>wt% Fe in py</t>
  </si>
  <si>
    <t>wt% S in py</t>
  </si>
  <si>
    <t>wt% Fe2O3 equiv</t>
  </si>
  <si>
    <t>wt% Cu in cpy</t>
  </si>
  <si>
    <t>wt% S in cpy</t>
  </si>
  <si>
    <t>wt% Cu in bn</t>
  </si>
  <si>
    <t>wt% S in bn</t>
  </si>
  <si>
    <t>Cu5FeS4</t>
  </si>
  <si>
    <t>Fe</t>
  </si>
  <si>
    <t>Fe2O3</t>
  </si>
  <si>
    <t>Atomic weights:</t>
  </si>
  <si>
    <t>O</t>
  </si>
  <si>
    <t>FeS2</t>
  </si>
  <si>
    <t>CuFeS2</t>
  </si>
  <si>
    <t>wt% Fe in bn</t>
  </si>
  <si>
    <t>wt% Fe in cpy</t>
  </si>
  <si>
    <t>Fe-S plot</t>
  </si>
  <si>
    <t>Cu-S plot</t>
  </si>
  <si>
    <t>Fe x2</t>
  </si>
  <si>
    <t>If wt% Fe2O3 is 10, what is wt% S</t>
  </si>
  <si>
    <t>Dolomite trendline</t>
  </si>
  <si>
    <t>CaMg(CO3)2</t>
  </si>
  <si>
    <t>Ca</t>
  </si>
  <si>
    <t>Mg</t>
  </si>
  <si>
    <t>C</t>
  </si>
  <si>
    <t>wt% CaO in dol</t>
  </si>
  <si>
    <t>wt% MgO in dol</t>
  </si>
  <si>
    <t>Min</t>
  </si>
  <si>
    <t>Mean</t>
  </si>
  <si>
    <t>Max</t>
  </si>
  <si>
    <t>n &gt;LOD</t>
  </si>
  <si>
    <r>
      <t>Fe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O</t>
    </r>
    <r>
      <rPr>
        <b/>
        <vertAlign val="subscript"/>
        <sz val="10"/>
        <rFont val="Arial"/>
        <family val="2"/>
      </rPr>
      <t>3</t>
    </r>
    <r>
      <rPr>
        <b/>
        <vertAlign val="superscript"/>
        <sz val="10"/>
        <rFont val="Arial"/>
        <family val="2"/>
      </rPr>
      <t>t</t>
    </r>
  </si>
  <si>
    <t>Cr</t>
  </si>
  <si>
    <t>Central</t>
  </si>
  <si>
    <t>Western</t>
  </si>
  <si>
    <t>Al2O3</t>
  </si>
  <si>
    <t>SiO2</t>
  </si>
  <si>
    <t>K2O</t>
  </si>
  <si>
    <t>TiO2</t>
  </si>
  <si>
    <t>Cr2O3</t>
  </si>
  <si>
    <t>Component:</t>
  </si>
  <si>
    <t>Component</t>
  </si>
  <si>
    <t>Initial Eigenvalues</t>
  </si>
  <si>
    <t>Total</t>
  </si>
  <si>
    <t>% of Variance</t>
  </si>
  <si>
    <t>Cumulative %</t>
  </si>
  <si>
    <t>Pearson Correlation Matrix for all 40 analyses</t>
  </si>
  <si>
    <t>Light elements (= 100 - sum of measured elements)</t>
  </si>
  <si>
    <t>Statisticaly significant negative associations (&lt; -0.4)</t>
  </si>
  <si>
    <t>Statisticaly significant positive associations (&gt; +0.4)</t>
  </si>
  <si>
    <t>PCA for all 40 analyses - SPSS output: weightings on components 1-8:</t>
  </si>
  <si>
    <t>Graphical representation for components 1 to 6:</t>
  </si>
  <si>
    <t>CENTRAL - Principal Component Analysis - Component Matrix</t>
  </si>
  <si>
    <t>WESTERN - Principal Component Analysis - Component Matrix</t>
  </si>
  <si>
    <t>Number</t>
  </si>
  <si>
    <t>Deposit</t>
  </si>
  <si>
    <t>Sample</t>
  </si>
  <si>
    <r>
      <t>Cr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O</t>
    </r>
    <r>
      <rPr>
        <b/>
        <vertAlign val="subscript"/>
        <sz val="10"/>
        <rFont val="Arial"/>
        <family val="2"/>
      </rPr>
      <t>3</t>
    </r>
  </si>
  <si>
    <t>XRF dataset used for PCA (via SPSS) with &lt;LOD replaced by numerical values of half of the estimated detection limit for each element</t>
  </si>
  <si>
    <t>Al wt%</t>
  </si>
  <si>
    <t>Total Fe wt%</t>
  </si>
  <si>
    <t>Residual Fe wt%</t>
  </si>
  <si>
    <t>average:</t>
  </si>
  <si>
    <t>median:</t>
  </si>
  <si>
    <r>
      <t>Fe</t>
    </r>
    <r>
      <rPr>
        <b/>
        <vertAlign val="subscript"/>
        <sz val="11"/>
        <color theme="1"/>
        <rFont val="Calibri"/>
        <family val="2"/>
        <scheme val="minor"/>
      </rPr>
      <t>T</t>
    </r>
    <r>
      <rPr>
        <b/>
        <sz val="11"/>
        <color theme="1"/>
        <rFont val="Calibri"/>
        <family val="2"/>
        <scheme val="minor"/>
      </rPr>
      <t>/Al</t>
    </r>
  </si>
  <si>
    <r>
      <t>% of Fe</t>
    </r>
    <r>
      <rPr>
        <b/>
        <vertAlign val="subscript"/>
        <sz val="11"/>
        <color theme="1"/>
        <rFont val="Calibri"/>
        <family val="2"/>
        <scheme val="minor"/>
      </rPr>
      <t>T</t>
    </r>
    <r>
      <rPr>
        <b/>
        <sz val="11"/>
        <color theme="1"/>
        <rFont val="Calibri"/>
        <family val="2"/>
        <scheme val="minor"/>
      </rPr>
      <t xml:space="preserve"> that is Fe</t>
    </r>
    <r>
      <rPr>
        <b/>
        <vertAlign val="subscript"/>
        <sz val="11"/>
        <color theme="1"/>
        <rFont val="Calibri"/>
        <family val="2"/>
        <scheme val="minor"/>
      </rPr>
      <t>auth</t>
    </r>
  </si>
  <si>
    <r>
      <t>Fe</t>
    </r>
    <r>
      <rPr>
        <b/>
        <vertAlign val="subscript"/>
        <sz val="11"/>
        <color theme="1"/>
        <rFont val="Calibri"/>
        <family val="2"/>
        <scheme val="minor"/>
      </rPr>
      <t>auth</t>
    </r>
    <r>
      <rPr>
        <b/>
        <sz val="11"/>
        <color theme="1"/>
        <rFont val="Calibri"/>
        <family val="2"/>
        <scheme val="minor"/>
      </rPr>
      <t xml:space="preserve"> (Raiswell et al. 2011)</t>
    </r>
  </si>
  <si>
    <t>Depth (m)</t>
  </si>
  <si>
    <t>Sample name</t>
  </si>
  <si>
    <t>Seq</t>
  </si>
  <si>
    <t>Area</t>
  </si>
  <si>
    <r>
      <t>Values in brown: Fe</t>
    </r>
    <r>
      <rPr>
        <vertAlign val="subscript"/>
        <sz val="11"/>
        <color theme="5" tint="-0.249977111117893"/>
        <rFont val="Calibri"/>
        <family val="2"/>
        <scheme val="minor"/>
      </rPr>
      <t>T</t>
    </r>
    <r>
      <rPr>
        <sz val="11"/>
        <color theme="5" tint="-0.249977111117893"/>
        <rFont val="Calibri"/>
        <family val="2"/>
        <scheme val="minor"/>
      </rPr>
      <t>/Al ratios &lt;1 indicating compositions similar to typical shales</t>
    </r>
  </si>
  <si>
    <t>Rank order</t>
  </si>
  <si>
    <t>Al/Nb ratio</t>
  </si>
  <si>
    <t>Data rearranged to plot downhole geochemical profiles (Fig. 12 a-c)</t>
  </si>
  <si>
    <t>FIGURE SM2B a-h</t>
  </si>
  <si>
    <t>Data rearranged to plot downhole geochemical profiles (Fig. SM2C a-c)</t>
  </si>
  <si>
    <t>FIGURE SM2C a-c</t>
  </si>
  <si>
    <t>FIGURE SM2A without labels: (a) all Aynak, (b) Western and(c) Central Aynak separate sample sets</t>
  </si>
  <si>
    <r>
      <t>Scatterplots of bivariate element associations in the analysed samples from Central and Western Aynak: (a) Al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>O</t>
    </r>
    <r>
      <rPr>
        <vertAlign val="subscript"/>
        <sz val="12"/>
        <rFont val="Times New Roman"/>
        <family val="1"/>
      </rPr>
      <t>3</t>
    </r>
    <r>
      <rPr>
        <sz val="12"/>
        <rFont val="Times New Roman"/>
        <family val="1"/>
      </rPr>
      <t xml:space="preserve"> versus K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>O showing moderate positive association; rounded rectangle indicates plagioclase-rich K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>O-poor samples; (b) SiO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 xml:space="preserve"> versus CaO showing an overall negative association; (c) MgO versus CaO showing an overall positive association; samples with MgO concentrations below detection limit (&lt;5 % MgO) are plotted at zero; the dashed line indicates CaO-MgO proportions corresponding to that of dolomite CaMg(CO</t>
    </r>
    <r>
      <rPr>
        <vertAlign val="subscript"/>
        <sz val="12"/>
        <rFont val="Times New Roman"/>
        <family val="1"/>
      </rPr>
      <t>3</t>
    </r>
    <r>
      <rPr>
        <sz val="12"/>
        <rFont val="Times New Roman"/>
        <family val="1"/>
      </rPr>
      <t>)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>; (d) MgO versus Fe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>O</t>
    </r>
    <r>
      <rPr>
        <vertAlign val="subscript"/>
        <sz val="12"/>
        <rFont val="Times New Roman"/>
        <family val="1"/>
      </rPr>
      <t>3</t>
    </r>
    <r>
      <rPr>
        <vertAlign val="superscript"/>
        <sz val="12"/>
        <rFont val="Times New Roman"/>
        <family val="1"/>
      </rPr>
      <t>t</t>
    </r>
    <r>
      <rPr>
        <sz val="12"/>
        <rFont val="Times New Roman"/>
        <family val="1"/>
      </rPr>
      <t xml:space="preserve"> showing no correlation; (e) Fe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>O</t>
    </r>
    <r>
      <rPr>
        <vertAlign val="subscript"/>
        <sz val="12"/>
        <rFont val="Times New Roman"/>
        <family val="1"/>
      </rPr>
      <t>3</t>
    </r>
    <r>
      <rPr>
        <vertAlign val="superscript"/>
        <sz val="12"/>
        <rFont val="Times New Roman"/>
        <family val="1"/>
      </rPr>
      <t>t</t>
    </r>
    <r>
      <rPr>
        <vertAlign val="subscript"/>
        <sz val="12"/>
        <rFont val="Times New Roman"/>
        <family val="1"/>
      </rPr>
      <t xml:space="preserve"> </t>
    </r>
    <r>
      <rPr>
        <sz val="12"/>
        <rFont val="Times New Roman"/>
        <family val="1"/>
      </rPr>
      <t>versus TiO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 xml:space="preserve"> showing moderate positive correlation; (f) Al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>O</t>
    </r>
    <r>
      <rPr>
        <vertAlign val="subscript"/>
        <sz val="12"/>
        <rFont val="Times New Roman"/>
        <family val="1"/>
      </rPr>
      <t>3</t>
    </r>
    <r>
      <rPr>
        <sz val="12"/>
        <rFont val="Times New Roman"/>
        <family val="1"/>
      </rPr>
      <t xml:space="preserve"> versus TiO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 xml:space="preserve"> showing strong positive correlation; (g) Fe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>O</t>
    </r>
    <r>
      <rPr>
        <vertAlign val="subscript"/>
        <sz val="12"/>
        <rFont val="Times New Roman"/>
        <family val="1"/>
      </rPr>
      <t>3</t>
    </r>
    <r>
      <rPr>
        <vertAlign val="superscript"/>
        <sz val="12"/>
        <rFont val="Times New Roman"/>
        <family val="1"/>
      </rPr>
      <t>t</t>
    </r>
    <r>
      <rPr>
        <vertAlign val="subscript"/>
        <sz val="12"/>
        <rFont val="Times New Roman"/>
        <family val="1"/>
      </rPr>
      <t xml:space="preserve"> </t>
    </r>
    <r>
      <rPr>
        <sz val="12"/>
        <rFont val="Times New Roman"/>
        <family val="1"/>
      </rPr>
      <t>versus S, and (h) Cu versus S, showing overall absence of correlations in the sample set, with dilution trendlines indicated for bornite (dash-dot), chalcopyrite (dashed), and pyrite and chalcopyrite (solid line).</t>
    </r>
  </si>
  <si>
    <t xml:space="preserve">Geochemical variations with depth of sample compositions alongside stratigraphic logs of boreholes: (a) D-104 in Central Aynak; (b) BH-301 in Western Aynak; (c) BH-1001 in Western Aynak. Right: major oxides. Left: selected metals and sulphur. All values in wt%. </t>
  </si>
  <si>
    <t>FIGURE SM2A a-c</t>
  </si>
  <si>
    <t>Cross-plots of element weightings in components obtained by PCA of geochemical data for (a) the entire set of forty samples from Aynak; (b) the nineteen samples from Western Aynak; (c) the twenty-one samples from Central Aynak. Clusters of elements are labelled with interpreted mineralogical associations.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</si>
</sst>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0.00_ ;[Red]\-0.00\ 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b/>
      <vertAlign val="subscript"/>
      <sz val="10"/>
      <name val="Arial"/>
      <family val="2"/>
    </font>
    <font>
      <b/>
      <sz val="11"/>
      <color rgb="FF00B050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rgb="FFCC00FF"/>
      <name val="Calibri"/>
      <family val="2"/>
      <scheme val="minor"/>
    </font>
    <font>
      <b/>
      <vertAlign val="superscript"/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color rgb="FF0070C0"/>
      <name val="Calibri"/>
      <family val="2"/>
      <scheme val="minor"/>
    </font>
    <font>
      <vertAlign val="subscript"/>
      <sz val="11"/>
      <color theme="5" tint="-0.249977111117893"/>
      <name val="Calibri"/>
      <family val="2"/>
      <scheme val="minor"/>
    </font>
    <font>
      <sz val="11"/>
      <name val="Times New Roman"/>
      <family val="1"/>
    </font>
    <font>
      <sz val="12"/>
      <name val="Times New Roman"/>
      <family val="1"/>
    </font>
    <font>
      <vertAlign val="subscript"/>
      <sz val="12"/>
      <name val="Times New Roman"/>
      <family val="1"/>
    </font>
    <font>
      <vertAlign val="superscript"/>
      <sz val="12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3">
    <xf numFmtId="0" fontId="0" fillId="0" borderId="0" xfId="0"/>
    <xf numFmtId="0" fontId="16" fillId="0" borderId="0" xfId="0" applyFont="1"/>
    <xf numFmtId="0" fontId="16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/>
    <xf numFmtId="164" fontId="0" fillId="0" borderId="0" xfId="0" applyNumberFormat="1"/>
    <xf numFmtId="2" fontId="18" fillId="0" borderId="0" xfId="0" applyNumberFormat="1" applyFont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165" fontId="16" fillId="0" borderId="0" xfId="0" applyNumberFormat="1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0" fillId="0" borderId="0" xfId="0" applyNumberFormat="1"/>
    <xf numFmtId="0" fontId="0" fillId="0" borderId="10" xfId="0" applyBorder="1"/>
    <xf numFmtId="0" fontId="0" fillId="0" borderId="0" xfId="0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16" fillId="0" borderId="0" xfId="0" applyNumberFormat="1" applyFont="1" applyBorder="1" applyAlignment="1">
      <alignment horizontal="center" vertical="center"/>
    </xf>
    <xf numFmtId="2" fontId="16" fillId="0" borderId="0" xfId="0" applyNumberFormat="1" applyFont="1" applyBorder="1" applyAlignment="1">
      <alignment horizontal="center" vertical="center"/>
    </xf>
    <xf numFmtId="2" fontId="18" fillId="0" borderId="0" xfId="0" applyNumberFormat="1" applyFont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0" fillId="0" borderId="0" xfId="0" applyFont="1" applyAlignment="1">
      <alignment horizontal="center" vertical="center"/>
    </xf>
    <xf numFmtId="2" fontId="0" fillId="0" borderId="0" xfId="0" applyNumberFormat="1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165" fontId="0" fillId="0" borderId="0" xfId="0" applyNumberFormat="1" applyFont="1" applyAlignment="1">
      <alignment horizontal="center" vertical="center"/>
    </xf>
    <xf numFmtId="0" fontId="0" fillId="0" borderId="0" xfId="0" applyFont="1"/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26" fillId="0" borderId="0" xfId="0" applyFont="1" applyAlignment="1">
      <alignment horizontal="center"/>
    </xf>
    <xf numFmtId="0" fontId="26" fillId="33" borderId="0" xfId="0" applyFont="1" applyFill="1" applyAlignment="1">
      <alignment horizontal="center"/>
    </xf>
    <xf numFmtId="0" fontId="26" fillId="34" borderId="0" xfId="0" applyFont="1" applyFill="1" applyAlignment="1">
      <alignment horizontal="center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center"/>
    </xf>
    <xf numFmtId="0" fontId="26" fillId="0" borderId="0" xfId="0" applyFont="1" applyAlignment="1">
      <alignment horizontal="left"/>
    </xf>
    <xf numFmtId="2" fontId="26" fillId="0" borderId="0" xfId="0" applyNumberFormat="1" applyFont="1" applyAlignment="1">
      <alignment horizontal="center"/>
    </xf>
    <xf numFmtId="0" fontId="26" fillId="0" borderId="17" xfId="0" applyFont="1" applyBorder="1" applyAlignment="1">
      <alignment horizontal="left"/>
    </xf>
    <xf numFmtId="0" fontId="26" fillId="0" borderId="17" xfId="0" applyFont="1" applyBorder="1" applyAlignment="1">
      <alignment horizontal="center"/>
    </xf>
    <xf numFmtId="2" fontId="0" fillId="34" borderId="0" xfId="0" applyNumberFormat="1" applyFill="1" applyAlignment="1">
      <alignment horizontal="center"/>
    </xf>
    <xf numFmtId="2" fontId="0" fillId="33" borderId="0" xfId="0" applyNumberFormat="1" applyFill="1" applyAlignment="1">
      <alignment horizontal="center"/>
    </xf>
    <xf numFmtId="0" fontId="16" fillId="0" borderId="0" xfId="0" applyFont="1" applyAlignment="1">
      <alignment horizontal="left"/>
    </xf>
    <xf numFmtId="166" fontId="0" fillId="0" borderId="0" xfId="0" applyNumberFormat="1" applyAlignment="1">
      <alignment horizontal="center"/>
    </xf>
    <xf numFmtId="166" fontId="0" fillId="0" borderId="0" xfId="0" applyNumberFormat="1"/>
    <xf numFmtId="166" fontId="0" fillId="34" borderId="0" xfId="0" applyNumberFormat="1" applyFill="1" applyAlignment="1">
      <alignment horizontal="center"/>
    </xf>
    <xf numFmtId="166" fontId="0" fillId="33" borderId="0" xfId="0" applyNumberFormat="1" applyFill="1" applyAlignment="1">
      <alignment horizontal="center"/>
    </xf>
    <xf numFmtId="166" fontId="16" fillId="34" borderId="0" xfId="0" applyNumberFormat="1" applyFont="1" applyFill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1" fontId="27" fillId="0" borderId="0" xfId="0" applyNumberFormat="1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horizontal="center" vertical="center"/>
    </xf>
    <xf numFmtId="164" fontId="27" fillId="0" borderId="0" xfId="0" applyNumberFormat="1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0" xfId="0" applyFont="1"/>
    <xf numFmtId="2" fontId="26" fillId="0" borderId="0" xfId="0" applyNumberFormat="1" applyFont="1" applyAlignment="1">
      <alignment horizontal="center" vertical="center"/>
    </xf>
    <xf numFmtId="164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2" fontId="29" fillId="0" borderId="0" xfId="0" applyNumberFormat="1" applyFont="1" applyAlignment="1">
      <alignment horizontal="center"/>
    </xf>
    <xf numFmtId="1" fontId="29" fillId="0" borderId="0" xfId="0" applyNumberFormat="1" applyFont="1" applyAlignment="1">
      <alignment horizontal="center"/>
    </xf>
    <xf numFmtId="2" fontId="30" fillId="0" borderId="0" xfId="0" applyNumberFormat="1" applyFont="1" applyAlignment="1">
      <alignment horizontal="right"/>
    </xf>
    <xf numFmtId="2" fontId="30" fillId="0" borderId="0" xfId="0" applyNumberFormat="1" applyFont="1" applyAlignment="1">
      <alignment horizontal="left"/>
    </xf>
    <xf numFmtId="1" fontId="30" fillId="0" borderId="0" xfId="0" applyNumberFormat="1" applyFont="1" applyAlignment="1">
      <alignment horizontal="left"/>
    </xf>
    <xf numFmtId="0" fontId="29" fillId="0" borderId="0" xfId="0" applyFont="1" applyAlignment="1">
      <alignment horizontal="left"/>
    </xf>
    <xf numFmtId="1" fontId="0" fillId="0" borderId="0" xfId="0" applyNumberFormat="1" applyFont="1" applyAlignment="1">
      <alignment horizontal="left"/>
    </xf>
    <xf numFmtId="0" fontId="16" fillId="0" borderId="12" xfId="0" applyFont="1" applyBorder="1"/>
    <xf numFmtId="0" fontId="16" fillId="0" borderId="10" xfId="0" applyNumberFormat="1" applyFont="1" applyBorder="1" applyAlignment="1">
      <alignment horizontal="left"/>
    </xf>
    <xf numFmtId="0" fontId="24" fillId="0" borderId="13" xfId="0" applyFont="1" applyBorder="1"/>
    <xf numFmtId="1" fontId="24" fillId="0" borderId="14" xfId="0" applyNumberFormat="1" applyFont="1" applyBorder="1" applyAlignment="1">
      <alignment horizontal="left"/>
    </xf>
    <xf numFmtId="0" fontId="0" fillId="0" borderId="13" xfId="0" applyFont="1" applyBorder="1"/>
    <xf numFmtId="1" fontId="0" fillId="0" borderId="14" xfId="0" applyNumberFormat="1" applyFont="1" applyBorder="1" applyAlignment="1">
      <alignment horizontal="left"/>
    </xf>
    <xf numFmtId="1" fontId="0" fillId="0" borderId="14" xfId="0" applyNumberFormat="1" applyBorder="1" applyAlignment="1">
      <alignment horizontal="left"/>
    </xf>
    <xf numFmtId="1" fontId="0" fillId="0" borderId="16" xfId="0" applyNumberFormat="1" applyFont="1" applyBorder="1" applyAlignment="1">
      <alignment horizontal="left"/>
    </xf>
    <xf numFmtId="0" fontId="32" fillId="0" borderId="0" xfId="0" applyFont="1" applyAlignment="1">
      <alignment vertical="center" wrapText="1"/>
    </xf>
    <xf numFmtId="0" fontId="16" fillId="0" borderId="0" xfId="0" applyFont="1" applyAlignment="1">
      <alignment horizontal="center"/>
    </xf>
    <xf numFmtId="0" fontId="32" fillId="0" borderId="0" xfId="0" applyFont="1" applyAlignment="1">
      <alignment horizontal="left" vertical="center" wrapText="1"/>
    </xf>
    <xf numFmtId="0" fontId="33" fillId="0" borderId="0" xfId="0" applyFont="1" applyAlignment="1">
      <alignment horizontal="left" vertical="top" wrapText="1"/>
    </xf>
    <xf numFmtId="0" fontId="33" fillId="0" borderId="0" xfId="0" applyFont="1" applyAlignment="1">
      <alignment horizontal="left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/>
              <a:t>Component </a:t>
            </a:r>
            <a:r>
              <a:rPr lang="en-US" baseline="0"/>
              <a:t>1  </a:t>
            </a:r>
            <a:r>
              <a:rPr lang="en-US"/>
              <a:t>27.7%</a:t>
            </a:r>
          </a:p>
        </c:rich>
      </c:tx>
      <c:layout>
        <c:manualLayout>
          <c:xMode val="edge"/>
          <c:yMode val="edge"/>
          <c:x val="0.39831255468066484"/>
          <c:y val="1.433691756272401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502405949256346E-2"/>
          <c:y val="9.1171130490409147E-2"/>
          <c:w val="0.88194203849518815"/>
          <c:h val="0.73722424481885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[1]PCAforAllData!$B$3</c:f>
              <c:strCache>
                <c:ptCount val="1"/>
                <c:pt idx="0">
                  <c:v>Component 1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75000"/>
                  </a:schemeClr>
                </a:gs>
                <a:gs pos="50000">
                  <a:schemeClr val="accent6">
                    <a:lumMod val="40000"/>
                    <a:lumOff val="60000"/>
                  </a:schemeClr>
                </a:gs>
                <a:gs pos="100000">
                  <a:schemeClr val="accent6">
                    <a:lumMod val="20000"/>
                    <a:lumOff val="80000"/>
                  </a:schemeClr>
                </a:gs>
              </a:gsLst>
              <a:lin ang="5400000" scaled="1"/>
              <a:tileRect/>
            </a:gradFill>
            <a:ln>
              <a:solidFill>
                <a:schemeClr val="tx1"/>
              </a:solidFill>
            </a:ln>
          </c:spPr>
          <c:invertIfNegative val="1"/>
          <c:cat>
            <c:strRef>
              <c:f>[1]PCAforAllData!$A$4:$A$31</c:f>
              <c:strCache>
                <c:ptCount val="28"/>
                <c:pt idx="0">
                  <c:v>LE</c:v>
                </c:pt>
                <c:pt idx="1">
                  <c:v>MgO</c:v>
                </c:pt>
                <c:pt idx="2">
                  <c:v>Al2O3</c:v>
                </c:pt>
                <c:pt idx="3">
                  <c:v>SiO2</c:v>
                </c:pt>
                <c:pt idx="4">
                  <c:v>P</c:v>
                </c:pt>
                <c:pt idx="5">
                  <c:v>S</c:v>
                </c:pt>
                <c:pt idx="6">
                  <c:v>K2O</c:v>
                </c:pt>
                <c:pt idx="7">
                  <c:v>CaO</c:v>
                </c:pt>
                <c:pt idx="8">
                  <c:v>TiO2</c:v>
                </c:pt>
                <c:pt idx="9">
                  <c:v>V</c:v>
                </c:pt>
                <c:pt idx="10">
                  <c:v>Cr2O3</c:v>
                </c:pt>
                <c:pt idx="11">
                  <c:v>MnO</c:v>
                </c:pt>
                <c:pt idx="12">
                  <c:v>Fe2O3</c:v>
                </c:pt>
                <c:pt idx="13">
                  <c:v>Ni</c:v>
                </c:pt>
                <c:pt idx="14">
                  <c:v>Cu</c:v>
                </c:pt>
                <c:pt idx="15">
                  <c:v>Zn</c:v>
                </c:pt>
                <c:pt idx="16">
                  <c:v>As</c:v>
                </c:pt>
                <c:pt idx="17">
                  <c:v>Se</c:v>
                </c:pt>
                <c:pt idx="18">
                  <c:v>Rb</c:v>
                </c:pt>
                <c:pt idx="19">
                  <c:v>Sr</c:v>
                </c:pt>
                <c:pt idx="20">
                  <c:v>Y</c:v>
                </c:pt>
                <c:pt idx="21">
                  <c:v>Zr</c:v>
                </c:pt>
                <c:pt idx="22">
                  <c:v>Nb</c:v>
                </c:pt>
                <c:pt idx="23">
                  <c:v>Mo</c:v>
                </c:pt>
                <c:pt idx="24">
                  <c:v>Pb</c:v>
                </c:pt>
                <c:pt idx="25">
                  <c:v>Bi</c:v>
                </c:pt>
                <c:pt idx="26">
                  <c:v>Th</c:v>
                </c:pt>
                <c:pt idx="27">
                  <c:v>U</c:v>
                </c:pt>
              </c:strCache>
            </c:strRef>
          </c:cat>
          <c:val>
            <c:numRef>
              <c:f>[1]PCAforAllData!$B$4:$B$31</c:f>
              <c:numCache>
                <c:formatCode>General</c:formatCode>
                <c:ptCount val="28"/>
                <c:pt idx="0">
                  <c:v>-0.252</c:v>
                </c:pt>
                <c:pt idx="1">
                  <c:v>-0.55900000000000005</c:v>
                </c:pt>
                <c:pt idx="2">
                  <c:v>0.78900000000000003</c:v>
                </c:pt>
                <c:pt idx="3">
                  <c:v>0.25</c:v>
                </c:pt>
                <c:pt idx="4">
                  <c:v>-0.20399999999999999</c:v>
                </c:pt>
                <c:pt idx="5">
                  <c:v>0.27800000000000002</c:v>
                </c:pt>
                <c:pt idx="6">
                  <c:v>0.73299999999999998</c:v>
                </c:pt>
                <c:pt idx="7">
                  <c:v>-0.73199999999999998</c:v>
                </c:pt>
                <c:pt idx="8">
                  <c:v>0.78500000000000003</c:v>
                </c:pt>
                <c:pt idx="9">
                  <c:v>0.74</c:v>
                </c:pt>
                <c:pt idx="10">
                  <c:v>0.73399999999999999</c:v>
                </c:pt>
                <c:pt idx="11">
                  <c:v>-0.61099999999999999</c:v>
                </c:pt>
                <c:pt idx="12">
                  <c:v>0.53800000000000003</c:v>
                </c:pt>
                <c:pt idx="13">
                  <c:v>0.46400000000000002</c:v>
                </c:pt>
                <c:pt idx="14">
                  <c:v>5.8000000000000003E-2</c:v>
                </c:pt>
                <c:pt idx="15">
                  <c:v>0.24299999999999999</c:v>
                </c:pt>
                <c:pt idx="16">
                  <c:v>-3.2000000000000001E-2</c:v>
                </c:pt>
                <c:pt idx="17">
                  <c:v>0.17699999999999999</c:v>
                </c:pt>
                <c:pt idx="18">
                  <c:v>0.68500000000000005</c:v>
                </c:pt>
                <c:pt idx="19">
                  <c:v>0.13300000000000001</c:v>
                </c:pt>
                <c:pt idx="20">
                  <c:v>0.68</c:v>
                </c:pt>
                <c:pt idx="21">
                  <c:v>0.80200000000000005</c:v>
                </c:pt>
                <c:pt idx="22">
                  <c:v>0.81499999999999995</c:v>
                </c:pt>
                <c:pt idx="23">
                  <c:v>-0.314</c:v>
                </c:pt>
                <c:pt idx="24">
                  <c:v>0.40200000000000002</c:v>
                </c:pt>
                <c:pt idx="25">
                  <c:v>0.114</c:v>
                </c:pt>
                <c:pt idx="26">
                  <c:v>0.45900000000000002</c:v>
                </c:pt>
                <c:pt idx="27">
                  <c:v>-0.27100000000000002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47286528"/>
        <c:axId val="47308800"/>
      </c:barChart>
      <c:catAx>
        <c:axId val="472865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>
            <a:solidFill>
              <a:schemeClr val="tx1"/>
            </a:solidFill>
          </a:ln>
        </c:spPr>
        <c:txPr>
          <a:bodyPr anchor="b" anchorCtr="0"/>
          <a:lstStyle/>
          <a:p>
            <a:pPr>
              <a:defRPr sz="900"/>
            </a:pPr>
            <a:endParaRPr lang="en-US"/>
          </a:p>
        </c:txPr>
        <c:crossAx val="47308800"/>
        <c:crossesAt val="0"/>
        <c:auto val="1"/>
        <c:lblAlgn val="ctr"/>
        <c:lblOffset val="100"/>
        <c:noMultiLvlLbl val="0"/>
      </c:catAx>
      <c:valAx>
        <c:axId val="473088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900"/>
            </a:pPr>
            <a:endParaRPr lang="en-US"/>
          </a:p>
        </c:txPr>
        <c:crossAx val="47286528"/>
        <c:crossesAt val="1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400"/>
            </a:pPr>
            <a:r>
              <a:rPr lang="en-US" sz="1400"/>
              <a:t>Geochemical variation with depth in D-104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6904093567251465E-2"/>
          <c:y val="0.17949265873015874"/>
          <c:w val="0.76148801169590641"/>
          <c:h val="0.79253075396825401"/>
        </c:manualLayout>
      </c:layout>
      <c:scatterChart>
        <c:scatterStyle val="lineMarker"/>
        <c:varyColors val="0"/>
        <c:ser>
          <c:idx val="1"/>
          <c:order val="0"/>
          <c:tx>
            <c:v>MgO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xVal>
            <c:numRef>
              <c:f>'SM2_Table 4 depth profiles'!$E$15:$E$23</c:f>
              <c:numCache>
                <c:formatCode>0.00</c:formatCode>
                <c:ptCount val="9"/>
                <c:pt idx="0">
                  <c:v>20.395866666666667</c:v>
                </c:pt>
                <c:pt idx="1">
                  <c:v>23.848666666666666</c:v>
                </c:pt>
                <c:pt idx="2">
                  <c:v>5.7103999999999999</c:v>
                </c:pt>
                <c:pt idx="3">
                  <c:v>23.987000000000002</c:v>
                </c:pt>
                <c:pt idx="4">
                  <c:v>19.2394</c:v>
                </c:pt>
                <c:pt idx="5">
                  <c:v>8.2917000000000005</c:v>
                </c:pt>
                <c:pt idx="6">
                  <c:v>14.251099999999997</c:v>
                </c:pt>
                <c:pt idx="8">
                  <c:v>33.150199999999998</c:v>
                </c:pt>
              </c:numCache>
            </c:numRef>
          </c:xVal>
          <c:yVal>
            <c:numRef>
              <c:f>'SM2_Table 4 depth profiles'!$D$15:$D$23</c:f>
              <c:numCache>
                <c:formatCode>General</c:formatCode>
                <c:ptCount val="9"/>
                <c:pt idx="0">
                  <c:v>100</c:v>
                </c:pt>
                <c:pt idx="1">
                  <c:v>147</c:v>
                </c:pt>
                <c:pt idx="2">
                  <c:v>199</c:v>
                </c:pt>
                <c:pt idx="3">
                  <c:v>238</c:v>
                </c:pt>
                <c:pt idx="4">
                  <c:v>282</c:v>
                </c:pt>
                <c:pt idx="5">
                  <c:v>325</c:v>
                </c:pt>
                <c:pt idx="6">
                  <c:v>350</c:v>
                </c:pt>
                <c:pt idx="7">
                  <c:v>375</c:v>
                </c:pt>
                <c:pt idx="8">
                  <c:v>399</c:v>
                </c:pt>
              </c:numCache>
            </c:numRef>
          </c:yVal>
          <c:smooth val="0"/>
        </c:ser>
        <c:ser>
          <c:idx val="0"/>
          <c:order val="1"/>
          <c:tx>
            <c:v>Al2O3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xVal>
            <c:numRef>
              <c:f>'SM2_Table 4 depth profiles'!$F$15:$F$23</c:f>
              <c:numCache>
                <c:formatCode>0.00</c:formatCode>
                <c:ptCount val="9"/>
                <c:pt idx="0">
                  <c:v>8.5960000000000001</c:v>
                </c:pt>
                <c:pt idx="1">
                  <c:v>7.3709999999999996</c:v>
                </c:pt>
                <c:pt idx="2">
                  <c:v>5.2674999999999992</c:v>
                </c:pt>
                <c:pt idx="3">
                  <c:v>5.0364999999999993</c:v>
                </c:pt>
                <c:pt idx="4">
                  <c:v>1.2179999999999997</c:v>
                </c:pt>
                <c:pt idx="5">
                  <c:v>1.4209999999999998</c:v>
                </c:pt>
                <c:pt idx="6">
                  <c:v>0.72099999999999975</c:v>
                </c:pt>
                <c:pt idx="7">
                  <c:v>5.2639999999999993</c:v>
                </c:pt>
              </c:numCache>
            </c:numRef>
          </c:xVal>
          <c:yVal>
            <c:numRef>
              <c:f>'SM2_Table 4 depth profiles'!$D$15:$D$23</c:f>
              <c:numCache>
                <c:formatCode>General</c:formatCode>
                <c:ptCount val="9"/>
                <c:pt idx="0">
                  <c:v>100</c:v>
                </c:pt>
                <c:pt idx="1">
                  <c:v>147</c:v>
                </c:pt>
                <c:pt idx="2">
                  <c:v>199</c:v>
                </c:pt>
                <c:pt idx="3">
                  <c:v>238</c:v>
                </c:pt>
                <c:pt idx="4">
                  <c:v>282</c:v>
                </c:pt>
                <c:pt idx="5">
                  <c:v>325</c:v>
                </c:pt>
                <c:pt idx="6">
                  <c:v>350</c:v>
                </c:pt>
                <c:pt idx="7">
                  <c:v>375</c:v>
                </c:pt>
                <c:pt idx="8">
                  <c:v>399</c:v>
                </c:pt>
              </c:numCache>
            </c:numRef>
          </c:yVal>
          <c:smooth val="0"/>
        </c:ser>
        <c:ser>
          <c:idx val="2"/>
          <c:order val="2"/>
          <c:tx>
            <c:v>SiO2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xVal>
            <c:numRef>
              <c:f>'SM2_Table 4 depth profiles'!$G$15:$G$23</c:f>
              <c:numCache>
                <c:formatCode>0.00</c:formatCode>
                <c:ptCount val="9"/>
                <c:pt idx="0">
                  <c:v>28.756250000000001</c:v>
                </c:pt>
                <c:pt idx="1">
                  <c:v>32.071628787878787</c:v>
                </c:pt>
                <c:pt idx="2">
                  <c:v>32.971401515151513</c:v>
                </c:pt>
                <c:pt idx="3">
                  <c:v>48.26348484848485</c:v>
                </c:pt>
                <c:pt idx="4">
                  <c:v>39.448143939393937</c:v>
                </c:pt>
                <c:pt idx="5">
                  <c:v>62.128901515151519</c:v>
                </c:pt>
                <c:pt idx="6">
                  <c:v>54.821287878787878</c:v>
                </c:pt>
                <c:pt idx="7">
                  <c:v>33.133522727272727</c:v>
                </c:pt>
                <c:pt idx="8">
                  <c:v>29.10481060606061</c:v>
                </c:pt>
              </c:numCache>
            </c:numRef>
          </c:xVal>
          <c:yVal>
            <c:numRef>
              <c:f>'SM2_Table 4 depth profiles'!$D$15:$D$23</c:f>
              <c:numCache>
                <c:formatCode>General</c:formatCode>
                <c:ptCount val="9"/>
                <c:pt idx="0">
                  <c:v>100</c:v>
                </c:pt>
                <c:pt idx="1">
                  <c:v>147</c:v>
                </c:pt>
                <c:pt idx="2">
                  <c:v>199</c:v>
                </c:pt>
                <c:pt idx="3">
                  <c:v>238</c:v>
                </c:pt>
                <c:pt idx="4">
                  <c:v>282</c:v>
                </c:pt>
                <c:pt idx="5">
                  <c:v>325</c:v>
                </c:pt>
                <c:pt idx="6">
                  <c:v>350</c:v>
                </c:pt>
                <c:pt idx="7">
                  <c:v>375</c:v>
                </c:pt>
                <c:pt idx="8">
                  <c:v>399</c:v>
                </c:pt>
              </c:numCache>
            </c:numRef>
          </c:yVal>
          <c:smooth val="0"/>
        </c:ser>
        <c:ser>
          <c:idx val="3"/>
          <c:order val="3"/>
          <c:tx>
            <c:v>CaO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xVal>
            <c:numRef>
              <c:f>'SM2_Table 4 depth profiles'!$K$15:$K$23</c:f>
              <c:numCache>
                <c:formatCode>0.00</c:formatCode>
                <c:ptCount val="9"/>
                <c:pt idx="0" formatCode="0.000">
                  <c:v>21.418390804597703</c:v>
                </c:pt>
                <c:pt idx="1">
                  <c:v>22.967241379310344</c:v>
                </c:pt>
                <c:pt idx="2">
                  <c:v>11.545494252873562</c:v>
                </c:pt>
                <c:pt idx="3">
                  <c:v>14.728160919540228</c:v>
                </c:pt>
                <c:pt idx="4">
                  <c:v>10.549643678160917</c:v>
                </c:pt>
                <c:pt idx="5">
                  <c:v>10.857643678160919</c:v>
                </c:pt>
                <c:pt idx="6">
                  <c:v>15.206212643678159</c:v>
                </c:pt>
                <c:pt idx="7">
                  <c:v>0.82813218390804599</c:v>
                </c:pt>
                <c:pt idx="8">
                  <c:v>27.983908045977017</c:v>
                </c:pt>
              </c:numCache>
            </c:numRef>
          </c:xVal>
          <c:yVal>
            <c:numRef>
              <c:f>'SM2_Table 4 depth profiles'!$D$15:$D$23</c:f>
              <c:numCache>
                <c:formatCode>General</c:formatCode>
                <c:ptCount val="9"/>
                <c:pt idx="0">
                  <c:v>100</c:v>
                </c:pt>
                <c:pt idx="1">
                  <c:v>147</c:v>
                </c:pt>
                <c:pt idx="2">
                  <c:v>199</c:v>
                </c:pt>
                <c:pt idx="3">
                  <c:v>238</c:v>
                </c:pt>
                <c:pt idx="4">
                  <c:v>282</c:v>
                </c:pt>
                <c:pt idx="5">
                  <c:v>325</c:v>
                </c:pt>
                <c:pt idx="6">
                  <c:v>350</c:v>
                </c:pt>
                <c:pt idx="7">
                  <c:v>375</c:v>
                </c:pt>
                <c:pt idx="8">
                  <c:v>399</c:v>
                </c:pt>
              </c:numCache>
            </c:numRef>
          </c:yVal>
          <c:smooth val="0"/>
        </c:ser>
        <c:ser>
          <c:idx val="4"/>
          <c:order val="4"/>
          <c:tx>
            <c:v>Fe2O3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xVal>
            <c:numRef>
              <c:f>'SM2_Table 4 depth profiles'!$P$15:$P$23</c:f>
              <c:numCache>
                <c:formatCode>0.00</c:formatCode>
                <c:ptCount val="9"/>
                <c:pt idx="0">
                  <c:v>3.7651017283950612</c:v>
                </c:pt>
                <c:pt idx="1">
                  <c:v>2.8009286419753088</c:v>
                </c:pt>
                <c:pt idx="2">
                  <c:v>5.3130679012345672</c:v>
                </c:pt>
                <c:pt idx="3">
                  <c:v>3.5186827160493817</c:v>
                </c:pt>
                <c:pt idx="4">
                  <c:v>3.9030879012345681</c:v>
                </c:pt>
                <c:pt idx="5">
                  <c:v>1.3384799999999999</c:v>
                </c:pt>
                <c:pt idx="6">
                  <c:v>1.435402222222222</c:v>
                </c:pt>
                <c:pt idx="7">
                  <c:v>17.147712592592594</c:v>
                </c:pt>
                <c:pt idx="8">
                  <c:v>1.5555575308641971</c:v>
                </c:pt>
              </c:numCache>
            </c:numRef>
          </c:xVal>
          <c:yVal>
            <c:numRef>
              <c:f>'SM2_Table 4 depth profiles'!$D$15:$D$23</c:f>
              <c:numCache>
                <c:formatCode>General</c:formatCode>
                <c:ptCount val="9"/>
                <c:pt idx="0">
                  <c:v>100</c:v>
                </c:pt>
                <c:pt idx="1">
                  <c:v>147</c:v>
                </c:pt>
                <c:pt idx="2">
                  <c:v>199</c:v>
                </c:pt>
                <c:pt idx="3">
                  <c:v>238</c:v>
                </c:pt>
                <c:pt idx="4">
                  <c:v>282</c:v>
                </c:pt>
                <c:pt idx="5">
                  <c:v>325</c:v>
                </c:pt>
                <c:pt idx="6">
                  <c:v>350</c:v>
                </c:pt>
                <c:pt idx="7">
                  <c:v>375</c:v>
                </c:pt>
                <c:pt idx="8">
                  <c:v>399</c:v>
                </c:pt>
              </c:numCache>
            </c:numRef>
          </c:yVal>
          <c:smooth val="0"/>
        </c:ser>
        <c:ser>
          <c:idx val="5"/>
          <c:order val="5"/>
          <c:tx>
            <c:v>TiO2</c:v>
          </c:tx>
          <c:xVal>
            <c:numRef>
              <c:f>'SM2_Table 4 depth profiles'!$L$15:$L$23</c:f>
              <c:numCache>
                <c:formatCode>0.00</c:formatCode>
                <c:ptCount val="9"/>
                <c:pt idx="0">
                  <c:v>0.54113566666666668</c:v>
                </c:pt>
                <c:pt idx="1">
                  <c:v>0.28657199999999999</c:v>
                </c:pt>
                <c:pt idx="2">
                  <c:v>0.37636233333333335</c:v>
                </c:pt>
                <c:pt idx="3">
                  <c:v>0.17245533333333335</c:v>
                </c:pt>
                <c:pt idx="4">
                  <c:v>6.0008666666666668E-2</c:v>
                </c:pt>
                <c:pt idx="5">
                  <c:v>0.14011300000000002</c:v>
                </c:pt>
                <c:pt idx="6">
                  <c:v>7.5233499999999995E-2</c:v>
                </c:pt>
                <c:pt idx="7">
                  <c:v>0.18219700000000003</c:v>
                </c:pt>
              </c:numCache>
            </c:numRef>
          </c:xVal>
          <c:yVal>
            <c:numRef>
              <c:f>'SM2_Table 4 depth profiles'!$D$15:$D$23</c:f>
              <c:numCache>
                <c:formatCode>General</c:formatCode>
                <c:ptCount val="9"/>
                <c:pt idx="0">
                  <c:v>100</c:v>
                </c:pt>
                <c:pt idx="1">
                  <c:v>147</c:v>
                </c:pt>
                <c:pt idx="2">
                  <c:v>199</c:v>
                </c:pt>
                <c:pt idx="3">
                  <c:v>238</c:v>
                </c:pt>
                <c:pt idx="4">
                  <c:v>282</c:v>
                </c:pt>
                <c:pt idx="5">
                  <c:v>325</c:v>
                </c:pt>
                <c:pt idx="6">
                  <c:v>350</c:v>
                </c:pt>
                <c:pt idx="7">
                  <c:v>375</c:v>
                </c:pt>
                <c:pt idx="8">
                  <c:v>399</c:v>
                </c:pt>
              </c:numCache>
            </c:numRef>
          </c:yVal>
          <c:smooth val="0"/>
        </c:ser>
        <c:ser>
          <c:idx val="6"/>
          <c:order val="6"/>
          <c:tx>
            <c:v>K2O</c:v>
          </c:tx>
          <c:xVal>
            <c:numRef>
              <c:f>'SM2_Table 4 depth profiles'!$J$15:$J$23</c:f>
              <c:numCache>
                <c:formatCode>0.00</c:formatCode>
                <c:ptCount val="9"/>
                <c:pt idx="0">
                  <c:v>8.7199999999999986E-2</c:v>
                </c:pt>
                <c:pt idx="1">
                  <c:v>0.13807999999999998</c:v>
                </c:pt>
                <c:pt idx="2">
                  <c:v>1.7960399999999999</c:v>
                </c:pt>
                <c:pt idx="3">
                  <c:v>0.4917999999999999</c:v>
                </c:pt>
                <c:pt idx="4">
                  <c:v>0.13343999999999998</c:v>
                </c:pt>
                <c:pt idx="5">
                  <c:v>8.4000000000000005E-2</c:v>
                </c:pt>
                <c:pt idx="6">
                  <c:v>0.15875999999999998</c:v>
                </c:pt>
                <c:pt idx="7">
                  <c:v>1.5332799999999998</c:v>
                </c:pt>
              </c:numCache>
            </c:numRef>
          </c:xVal>
          <c:yVal>
            <c:numRef>
              <c:f>'SM2_Table 4 depth profiles'!$D$15:$D$23</c:f>
              <c:numCache>
                <c:formatCode>General</c:formatCode>
                <c:ptCount val="9"/>
                <c:pt idx="0">
                  <c:v>100</c:v>
                </c:pt>
                <c:pt idx="1">
                  <c:v>147</c:v>
                </c:pt>
                <c:pt idx="2">
                  <c:v>199</c:v>
                </c:pt>
                <c:pt idx="3">
                  <c:v>238</c:v>
                </c:pt>
                <c:pt idx="4">
                  <c:v>282</c:v>
                </c:pt>
                <c:pt idx="5">
                  <c:v>325</c:v>
                </c:pt>
                <c:pt idx="6">
                  <c:v>350</c:v>
                </c:pt>
                <c:pt idx="7">
                  <c:v>375</c:v>
                </c:pt>
                <c:pt idx="8">
                  <c:v>399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376256"/>
        <c:axId val="141557760"/>
      </c:scatterChart>
      <c:valAx>
        <c:axId val="47376256"/>
        <c:scaling>
          <c:logBase val="10"/>
          <c:orientation val="minMax"/>
          <c:min val="0.1"/>
        </c:scaling>
        <c:delete val="0"/>
        <c:axPos val="t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GB"/>
                  <a:t>Elements wt%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141557760"/>
        <c:crosses val="autoZero"/>
        <c:crossBetween val="midCat"/>
      </c:valAx>
      <c:valAx>
        <c:axId val="141557760"/>
        <c:scaling>
          <c:orientation val="maxMin"/>
          <c:max val="450"/>
          <c:min val="5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Downhole depth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47376256"/>
        <c:crossesAt val="1.0000000000000005E-2"/>
        <c:crossBetween val="midCat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8720472222222222"/>
          <c:y val="0.22126785714285716"/>
          <c:w val="0.11480490388623492"/>
          <c:h val="0.34893851319242547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Geochemical </a:t>
            </a:r>
            <a:r>
              <a:rPr lang="en-US" sz="1400"/>
              <a:t>variation with depth in BH-1001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5763742690058473E-2"/>
          <c:y val="0.16941329365079366"/>
          <c:w val="0.76990818713450293"/>
          <c:h val="0.80261011904761903"/>
        </c:manualLayout>
      </c:layout>
      <c:scatterChart>
        <c:scatterStyle val="lineMarker"/>
        <c:varyColors val="0"/>
        <c:ser>
          <c:idx val="1"/>
          <c:order val="0"/>
          <c:tx>
            <c:v>MgO 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xVal>
            <c:numRef>
              <c:f>'SM2_Table 4 depth profiles'!$E$35:$E$39</c:f>
              <c:numCache>
                <c:formatCode>0.00</c:formatCode>
                <c:ptCount val="5"/>
                <c:pt idx="2">
                  <c:v>11.498266666666664</c:v>
                </c:pt>
                <c:pt idx="3">
                  <c:v>5.5609999999999999</c:v>
                </c:pt>
                <c:pt idx="4">
                  <c:v>10.026399999999999</c:v>
                </c:pt>
              </c:numCache>
            </c:numRef>
          </c:xVal>
          <c:yVal>
            <c:numRef>
              <c:f>'SM2_Table 4 depth profiles'!$D$35:$D$39</c:f>
              <c:numCache>
                <c:formatCode>General</c:formatCode>
                <c:ptCount val="5"/>
                <c:pt idx="0">
                  <c:v>500</c:v>
                </c:pt>
                <c:pt idx="1">
                  <c:v>630</c:v>
                </c:pt>
                <c:pt idx="2">
                  <c:v>730</c:v>
                </c:pt>
                <c:pt idx="3">
                  <c:v>782</c:v>
                </c:pt>
                <c:pt idx="4">
                  <c:v>840</c:v>
                </c:pt>
              </c:numCache>
            </c:numRef>
          </c:yVal>
          <c:smooth val="0"/>
        </c:ser>
        <c:ser>
          <c:idx val="0"/>
          <c:order val="1"/>
          <c:tx>
            <c:v>Al2O3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xVal>
            <c:numRef>
              <c:f>'SM2_Table 4 depth profiles'!$F$35:$F$39</c:f>
              <c:numCache>
                <c:formatCode>0.00</c:formatCode>
                <c:ptCount val="5"/>
                <c:pt idx="0">
                  <c:v>10.982999999999999</c:v>
                </c:pt>
                <c:pt idx="1">
                  <c:v>7.3569999999999993</c:v>
                </c:pt>
                <c:pt idx="2">
                  <c:v>11.1195</c:v>
                </c:pt>
                <c:pt idx="3">
                  <c:v>10.772999999999998</c:v>
                </c:pt>
                <c:pt idx="4">
                  <c:v>15.113</c:v>
                </c:pt>
              </c:numCache>
            </c:numRef>
          </c:xVal>
          <c:yVal>
            <c:numRef>
              <c:f>'SM2_Table 4 depth profiles'!$D$35:$D$39</c:f>
              <c:numCache>
                <c:formatCode>General</c:formatCode>
                <c:ptCount val="5"/>
                <c:pt idx="0">
                  <c:v>500</c:v>
                </c:pt>
                <c:pt idx="1">
                  <c:v>630</c:v>
                </c:pt>
                <c:pt idx="2">
                  <c:v>730</c:v>
                </c:pt>
                <c:pt idx="3">
                  <c:v>782</c:v>
                </c:pt>
                <c:pt idx="4">
                  <c:v>840</c:v>
                </c:pt>
              </c:numCache>
            </c:numRef>
          </c:yVal>
          <c:smooth val="0"/>
        </c:ser>
        <c:ser>
          <c:idx val="2"/>
          <c:order val="2"/>
          <c:tx>
            <c:v>SiO2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xVal>
            <c:numRef>
              <c:f>'SM2_Table 4 depth profiles'!$G$35:$G$39</c:f>
              <c:numCache>
                <c:formatCode>0.00</c:formatCode>
                <c:ptCount val="5"/>
                <c:pt idx="0">
                  <c:v>64.187840909090909</c:v>
                </c:pt>
                <c:pt idx="1">
                  <c:v>42.038030303030297</c:v>
                </c:pt>
                <c:pt idx="2">
                  <c:v>46.472045454545459</c:v>
                </c:pt>
                <c:pt idx="3">
                  <c:v>57.727310606060612</c:v>
                </c:pt>
                <c:pt idx="4">
                  <c:v>47.075946969696972</c:v>
                </c:pt>
              </c:numCache>
            </c:numRef>
          </c:xVal>
          <c:yVal>
            <c:numRef>
              <c:f>'SM2_Table 4 depth profiles'!$D$35:$D$39</c:f>
              <c:numCache>
                <c:formatCode>General</c:formatCode>
                <c:ptCount val="5"/>
                <c:pt idx="0">
                  <c:v>500</c:v>
                </c:pt>
                <c:pt idx="1">
                  <c:v>630</c:v>
                </c:pt>
                <c:pt idx="2">
                  <c:v>730</c:v>
                </c:pt>
                <c:pt idx="3">
                  <c:v>782</c:v>
                </c:pt>
                <c:pt idx="4">
                  <c:v>840</c:v>
                </c:pt>
              </c:numCache>
            </c:numRef>
          </c:yVal>
          <c:smooth val="0"/>
        </c:ser>
        <c:ser>
          <c:idx val="3"/>
          <c:order val="3"/>
          <c:tx>
            <c:v>CaO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xVal>
            <c:numRef>
              <c:f>'SM2_Table 4 depth profiles'!$K$35:$K$39</c:f>
              <c:numCache>
                <c:formatCode>0.00</c:formatCode>
                <c:ptCount val="5"/>
                <c:pt idx="0">
                  <c:v>2.1552758620689652</c:v>
                </c:pt>
                <c:pt idx="1">
                  <c:v>2.0663275862068966</c:v>
                </c:pt>
                <c:pt idx="2">
                  <c:v>16.063793103448276</c:v>
                </c:pt>
                <c:pt idx="4">
                  <c:v>7.8208103448275859</c:v>
                </c:pt>
              </c:numCache>
            </c:numRef>
          </c:xVal>
          <c:yVal>
            <c:numRef>
              <c:f>'SM2_Table 4 depth profiles'!$D$35:$D$39</c:f>
              <c:numCache>
                <c:formatCode>General</c:formatCode>
                <c:ptCount val="5"/>
                <c:pt idx="0">
                  <c:v>500</c:v>
                </c:pt>
                <c:pt idx="1">
                  <c:v>630</c:v>
                </c:pt>
                <c:pt idx="2">
                  <c:v>730</c:v>
                </c:pt>
                <c:pt idx="3">
                  <c:v>782</c:v>
                </c:pt>
                <c:pt idx="4">
                  <c:v>840</c:v>
                </c:pt>
              </c:numCache>
            </c:numRef>
          </c:yVal>
          <c:smooth val="0"/>
        </c:ser>
        <c:ser>
          <c:idx val="4"/>
          <c:order val="4"/>
          <c:tx>
            <c:v>Fe2O3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xVal>
            <c:numRef>
              <c:f>'SM2_Table 4 depth profiles'!$P$35:$P$39</c:f>
              <c:numCache>
                <c:formatCode>0.00</c:formatCode>
                <c:ptCount val="5"/>
                <c:pt idx="0">
                  <c:v>7.2612928395061713</c:v>
                </c:pt>
                <c:pt idx="1">
                  <c:v>7.0274437037037023</c:v>
                </c:pt>
                <c:pt idx="2">
                  <c:v>1.6881767901234566</c:v>
                </c:pt>
                <c:pt idx="3">
                  <c:v>5.6758288888888879</c:v>
                </c:pt>
                <c:pt idx="4">
                  <c:v>14.858300246913576</c:v>
                </c:pt>
              </c:numCache>
            </c:numRef>
          </c:xVal>
          <c:yVal>
            <c:numRef>
              <c:f>'SM2_Table 4 depth profiles'!$D$35:$D$39</c:f>
              <c:numCache>
                <c:formatCode>General</c:formatCode>
                <c:ptCount val="5"/>
                <c:pt idx="0">
                  <c:v>500</c:v>
                </c:pt>
                <c:pt idx="1">
                  <c:v>630</c:v>
                </c:pt>
                <c:pt idx="2">
                  <c:v>730</c:v>
                </c:pt>
                <c:pt idx="3">
                  <c:v>782</c:v>
                </c:pt>
                <c:pt idx="4">
                  <c:v>840</c:v>
                </c:pt>
              </c:numCache>
            </c:numRef>
          </c:yVal>
          <c:smooth val="0"/>
        </c:ser>
        <c:ser>
          <c:idx val="5"/>
          <c:order val="5"/>
          <c:tx>
            <c:v>TiO2</c:v>
          </c:tx>
          <c:xVal>
            <c:numRef>
              <c:f>'SM2_Table 4 depth profiles'!$L$35:$L$39</c:f>
              <c:numCache>
                <c:formatCode>0.00</c:formatCode>
                <c:ptCount val="5"/>
                <c:pt idx="0">
                  <c:v>1.8538670000000002</c:v>
                </c:pt>
                <c:pt idx="1">
                  <c:v>0.43575866666666657</c:v>
                </c:pt>
                <c:pt idx="2">
                  <c:v>0.41065299999999999</c:v>
                </c:pt>
                <c:pt idx="3">
                  <c:v>0.585669</c:v>
                </c:pt>
                <c:pt idx="4">
                  <c:v>1.5586666666666669</c:v>
                </c:pt>
              </c:numCache>
            </c:numRef>
          </c:xVal>
          <c:yVal>
            <c:numRef>
              <c:f>'SM2_Table 4 depth profiles'!$D$35:$D$39</c:f>
              <c:numCache>
                <c:formatCode>General</c:formatCode>
                <c:ptCount val="5"/>
                <c:pt idx="0">
                  <c:v>500</c:v>
                </c:pt>
                <c:pt idx="1">
                  <c:v>630</c:v>
                </c:pt>
                <c:pt idx="2">
                  <c:v>730</c:v>
                </c:pt>
                <c:pt idx="3">
                  <c:v>782</c:v>
                </c:pt>
                <c:pt idx="4">
                  <c:v>840</c:v>
                </c:pt>
              </c:numCache>
            </c:numRef>
          </c:yVal>
          <c:smooth val="0"/>
        </c:ser>
        <c:ser>
          <c:idx val="6"/>
          <c:order val="6"/>
          <c:tx>
            <c:v>K2O</c:v>
          </c:tx>
          <c:xVal>
            <c:numRef>
              <c:f>'SM2_Table 4 depth profiles'!$J$35:$J$39</c:f>
              <c:numCache>
                <c:formatCode>0.00</c:formatCode>
                <c:ptCount val="5"/>
                <c:pt idx="0">
                  <c:v>5.2695600000000002</c:v>
                </c:pt>
                <c:pt idx="1">
                  <c:v>3.9081600000000001</c:v>
                </c:pt>
                <c:pt idx="2">
                  <c:v>1.1140799999999997</c:v>
                </c:pt>
                <c:pt idx="3">
                  <c:v>5.6456000000000008</c:v>
                </c:pt>
              </c:numCache>
            </c:numRef>
          </c:xVal>
          <c:yVal>
            <c:numRef>
              <c:f>'SM2_Table 4 depth profiles'!$D$35:$D$39</c:f>
              <c:numCache>
                <c:formatCode>General</c:formatCode>
                <c:ptCount val="5"/>
                <c:pt idx="0">
                  <c:v>500</c:v>
                </c:pt>
                <c:pt idx="1">
                  <c:v>630</c:v>
                </c:pt>
                <c:pt idx="2">
                  <c:v>730</c:v>
                </c:pt>
                <c:pt idx="3">
                  <c:v>782</c:v>
                </c:pt>
                <c:pt idx="4">
                  <c:v>840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612160"/>
        <c:axId val="141614080"/>
      </c:scatterChart>
      <c:valAx>
        <c:axId val="141612160"/>
        <c:scaling>
          <c:logBase val="10"/>
          <c:orientation val="minMax"/>
        </c:scaling>
        <c:delete val="0"/>
        <c:axPos val="t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GB"/>
                  <a:t>Elements wt%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141614080"/>
        <c:crosses val="autoZero"/>
        <c:crossBetween val="midCat"/>
      </c:valAx>
      <c:valAx>
        <c:axId val="141614080"/>
        <c:scaling>
          <c:orientation val="maxMin"/>
          <c:min val="45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Downhole depth (m)</a:t>
                </a:r>
              </a:p>
            </c:rich>
          </c:tx>
          <c:layout>
            <c:manualLayout>
              <c:xMode val="edge"/>
              <c:yMode val="edge"/>
              <c:x val="7.8881578947368417E-3"/>
              <c:y val="0.4071079365079364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141612160"/>
        <c:crossesAt val="0.1"/>
        <c:crossBetween val="midCat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86885365497076028"/>
          <c:y val="0.20401626984126986"/>
          <c:w val="0.10332763157894737"/>
          <c:h val="0.36717853499753578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Geochemical </a:t>
            </a:r>
            <a:r>
              <a:rPr lang="en-US" sz="1400"/>
              <a:t>variation with depth in D-104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5"/>
          <c:order val="0"/>
          <c:tx>
            <c:v>Cu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xVal>
            <c:numRef>
              <c:f>'SM2_Table 4 depth profiles'!$R$15:$R$25</c:f>
              <c:numCache>
                <c:formatCode>0.000</c:formatCode>
                <c:ptCount val="11"/>
                <c:pt idx="0">
                  <c:v>1.5812470023980816</c:v>
                </c:pt>
                <c:pt idx="1">
                  <c:v>6.7146282973621116E-2</c:v>
                </c:pt>
                <c:pt idx="2">
                  <c:v>0.71091127098321349</c:v>
                </c:pt>
                <c:pt idx="3">
                  <c:v>1.0623501199040767E-2</c:v>
                </c:pt>
                <c:pt idx="4">
                  <c:v>1.263717026378897</c:v>
                </c:pt>
                <c:pt idx="5">
                  <c:v>0.13100719424460433</c:v>
                </c:pt>
                <c:pt idx="6">
                  <c:v>3.237410071942446E-3</c:v>
                </c:pt>
                <c:pt idx="7">
                  <c:v>1.544364508393286E-2</c:v>
                </c:pt>
                <c:pt idx="8">
                  <c:v>1.9184652278177458E-3</c:v>
                </c:pt>
                <c:pt idx="10">
                  <c:v>0.28944844124700236</c:v>
                </c:pt>
              </c:numCache>
            </c:numRef>
          </c:xVal>
          <c:yVal>
            <c:numRef>
              <c:f>'SM2_Table 4 depth profiles'!$D$15:$D$23</c:f>
              <c:numCache>
                <c:formatCode>General</c:formatCode>
                <c:ptCount val="9"/>
                <c:pt idx="0">
                  <c:v>100</c:v>
                </c:pt>
                <c:pt idx="1">
                  <c:v>147</c:v>
                </c:pt>
                <c:pt idx="2">
                  <c:v>199</c:v>
                </c:pt>
                <c:pt idx="3">
                  <c:v>238</c:v>
                </c:pt>
                <c:pt idx="4">
                  <c:v>282</c:v>
                </c:pt>
                <c:pt idx="5">
                  <c:v>325</c:v>
                </c:pt>
                <c:pt idx="6">
                  <c:v>350</c:v>
                </c:pt>
                <c:pt idx="7">
                  <c:v>375</c:v>
                </c:pt>
                <c:pt idx="8">
                  <c:v>399</c:v>
                </c:pt>
              </c:numCache>
            </c:numRef>
          </c:yVal>
          <c:smooth val="0"/>
        </c:ser>
        <c:ser>
          <c:idx val="0"/>
          <c:order val="1"/>
          <c:tx>
            <c:v>S</c:v>
          </c:tx>
          <c:xVal>
            <c:numRef>
              <c:f>'SM2_Table 4 depth profiles'!$I$15:$I$23</c:f>
              <c:numCache>
                <c:formatCode>0.000</c:formatCode>
                <c:ptCount val="9"/>
                <c:pt idx="0">
                  <c:v>0.1908</c:v>
                </c:pt>
                <c:pt idx="1">
                  <c:v>0.18579999999999999</c:v>
                </c:pt>
                <c:pt idx="2">
                  <c:v>1.8471000000000002</c:v>
                </c:pt>
                <c:pt idx="3">
                  <c:v>0.21325</c:v>
                </c:pt>
                <c:pt idx="4">
                  <c:v>2.4712999999999998</c:v>
                </c:pt>
                <c:pt idx="5">
                  <c:v>0.35503333333333331</c:v>
                </c:pt>
                <c:pt idx="6">
                  <c:v>0.26463333333333333</c:v>
                </c:pt>
                <c:pt idx="7">
                  <c:v>5</c:v>
                </c:pt>
                <c:pt idx="8">
                  <c:v>2.5600000000000001E-2</c:v>
                </c:pt>
              </c:numCache>
            </c:numRef>
          </c:xVal>
          <c:yVal>
            <c:numRef>
              <c:f>'SM2_Table 4 depth profiles'!$D$15:$D$23</c:f>
              <c:numCache>
                <c:formatCode>General</c:formatCode>
                <c:ptCount val="9"/>
                <c:pt idx="0">
                  <c:v>100</c:v>
                </c:pt>
                <c:pt idx="1">
                  <c:v>147</c:v>
                </c:pt>
                <c:pt idx="2">
                  <c:v>199</c:v>
                </c:pt>
                <c:pt idx="3">
                  <c:v>238</c:v>
                </c:pt>
                <c:pt idx="4">
                  <c:v>282</c:v>
                </c:pt>
                <c:pt idx="5">
                  <c:v>325</c:v>
                </c:pt>
                <c:pt idx="6">
                  <c:v>350</c:v>
                </c:pt>
                <c:pt idx="7">
                  <c:v>375</c:v>
                </c:pt>
                <c:pt idx="8">
                  <c:v>399</c:v>
                </c:pt>
              </c:numCache>
            </c:numRef>
          </c:yVal>
          <c:smooth val="0"/>
        </c:ser>
        <c:ser>
          <c:idx val="1"/>
          <c:order val="2"/>
          <c:tx>
            <c:v>Ni</c:v>
          </c:tx>
          <c:spPr>
            <a:ln>
              <a:solidFill>
                <a:schemeClr val="accent3"/>
              </a:solidFill>
            </a:ln>
          </c:spPr>
          <c:marker>
            <c:symbol val="triangle"/>
            <c:size val="5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xVal>
            <c:numRef>
              <c:f>'SM2_Table 4 depth profiles'!$Q$15:$Q$23</c:f>
              <c:numCache>
                <c:formatCode>0.000</c:formatCode>
                <c:ptCount val="9"/>
                <c:pt idx="0">
                  <c:v>1.8548387096774194E-3</c:v>
                </c:pt>
                <c:pt idx="1">
                  <c:v>2.6612903225806451E-3</c:v>
                </c:pt>
                <c:pt idx="2">
                  <c:v>9.0322580645161282E-3</c:v>
                </c:pt>
                <c:pt idx="3">
                  <c:v>4.1129032258064519E-3</c:v>
                </c:pt>
                <c:pt idx="4">
                  <c:v>4.8790322580645161E-3</c:v>
                </c:pt>
                <c:pt idx="5">
                  <c:v>2.8225806451612906E-3</c:v>
                </c:pt>
                <c:pt idx="7">
                  <c:v>1.0564516129032258E-2</c:v>
                </c:pt>
              </c:numCache>
            </c:numRef>
          </c:xVal>
          <c:yVal>
            <c:numRef>
              <c:f>'SM2_Table 4 depth profiles'!$D$15:$D$23</c:f>
              <c:numCache>
                <c:formatCode>General</c:formatCode>
                <c:ptCount val="9"/>
                <c:pt idx="0">
                  <c:v>100</c:v>
                </c:pt>
                <c:pt idx="1">
                  <c:v>147</c:v>
                </c:pt>
                <c:pt idx="2">
                  <c:v>199</c:v>
                </c:pt>
                <c:pt idx="3">
                  <c:v>238</c:v>
                </c:pt>
                <c:pt idx="4">
                  <c:v>282</c:v>
                </c:pt>
                <c:pt idx="5">
                  <c:v>325</c:v>
                </c:pt>
                <c:pt idx="6">
                  <c:v>350</c:v>
                </c:pt>
                <c:pt idx="7">
                  <c:v>375</c:v>
                </c:pt>
                <c:pt idx="8">
                  <c:v>399</c:v>
                </c:pt>
              </c:numCache>
            </c:numRef>
          </c:yVal>
          <c:smooth val="0"/>
        </c:ser>
        <c:ser>
          <c:idx val="2"/>
          <c:order val="3"/>
          <c:tx>
            <c:v>Zn</c:v>
          </c:tx>
          <c:spPr>
            <a:ln>
              <a:solidFill>
                <a:schemeClr val="accent4"/>
              </a:solidFill>
            </a:ln>
          </c:spPr>
          <c:marker>
            <c:symbol val="x"/>
            <c:size val="5"/>
            <c:spPr>
              <a:noFill/>
              <a:ln>
                <a:solidFill>
                  <a:schemeClr val="accent4"/>
                </a:solidFill>
              </a:ln>
            </c:spPr>
          </c:marker>
          <c:xVal>
            <c:numRef>
              <c:f>'SM2_Table 4 depth profiles'!$S$15:$S$23</c:f>
              <c:numCache>
                <c:formatCode>0.0000</c:formatCode>
                <c:ptCount val="9"/>
                <c:pt idx="2">
                  <c:v>1.4150943396226414E-2</c:v>
                </c:pt>
                <c:pt idx="3">
                  <c:v>5.1572327044025149E-3</c:v>
                </c:pt>
                <c:pt idx="4">
                  <c:v>9.81132075471698E-3</c:v>
                </c:pt>
                <c:pt idx="5">
                  <c:v>2.7232704402515726E-2</c:v>
                </c:pt>
                <c:pt idx="6">
                  <c:v>3.1446540880503146E-3</c:v>
                </c:pt>
                <c:pt idx="7">
                  <c:v>1.5849056603773583E-2</c:v>
                </c:pt>
                <c:pt idx="8">
                  <c:v>1.3899371069182388E-2</c:v>
                </c:pt>
              </c:numCache>
            </c:numRef>
          </c:xVal>
          <c:yVal>
            <c:numRef>
              <c:f>'SM2_Table 4 depth profiles'!$D$15:$D$23</c:f>
              <c:numCache>
                <c:formatCode>General</c:formatCode>
                <c:ptCount val="9"/>
                <c:pt idx="0">
                  <c:v>100</c:v>
                </c:pt>
                <c:pt idx="1">
                  <c:v>147</c:v>
                </c:pt>
                <c:pt idx="2">
                  <c:v>199</c:v>
                </c:pt>
                <c:pt idx="3">
                  <c:v>238</c:v>
                </c:pt>
                <c:pt idx="4">
                  <c:v>282</c:v>
                </c:pt>
                <c:pt idx="5">
                  <c:v>325</c:v>
                </c:pt>
                <c:pt idx="6">
                  <c:v>350</c:v>
                </c:pt>
                <c:pt idx="7">
                  <c:v>375</c:v>
                </c:pt>
                <c:pt idx="8">
                  <c:v>399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420928"/>
        <c:axId val="47427584"/>
      </c:scatterChart>
      <c:valAx>
        <c:axId val="47420928"/>
        <c:scaling>
          <c:logBase val="10"/>
          <c:orientation val="minMax"/>
        </c:scaling>
        <c:delete val="0"/>
        <c:axPos val="t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GB"/>
                  <a:t>Elements wt%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0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47427584"/>
        <c:crosses val="autoZero"/>
        <c:crossBetween val="midCat"/>
      </c:valAx>
      <c:valAx>
        <c:axId val="47427584"/>
        <c:scaling>
          <c:orientation val="maxMin"/>
          <c:min val="5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Downhole depth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47420928"/>
        <c:crossesAt val="1.0000000000000013E-3"/>
        <c:crossBetween val="midCat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87394195906432748"/>
          <c:y val="0.25262580740449597"/>
          <c:w val="0.10754166666666666"/>
          <c:h val="0.27400406237915359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Geochemical </a:t>
            </a:r>
            <a:r>
              <a:rPr lang="en-US" sz="1400"/>
              <a:t>variation with depth in BH-301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6858340745767602E-2"/>
          <c:y val="0.17242698412698415"/>
          <c:w val="0.76073758141439329"/>
          <c:h val="0.79952539682539692"/>
        </c:manualLayout>
      </c:layout>
      <c:scatterChart>
        <c:scatterStyle val="lineMarker"/>
        <c:varyColors val="0"/>
        <c:ser>
          <c:idx val="1"/>
          <c:order val="0"/>
          <c:tx>
            <c:v>MgO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xVal>
            <c:numRef>
              <c:f>'SM2_Table 4 depth profiles'!$E$30:$E$34</c:f>
              <c:numCache>
                <c:formatCode>0.00</c:formatCode>
                <c:ptCount val="5"/>
                <c:pt idx="0">
                  <c:v>12.881599999999999</c:v>
                </c:pt>
                <c:pt idx="1">
                  <c:v>12.425099999999999</c:v>
                </c:pt>
                <c:pt idx="2">
                  <c:v>11.2714</c:v>
                </c:pt>
                <c:pt idx="4">
                  <c:v>22.609199999999998</c:v>
                </c:pt>
              </c:numCache>
            </c:numRef>
          </c:xVal>
          <c:yVal>
            <c:numRef>
              <c:f>'SM2_Table 4 depth profiles'!$D$30:$D$34</c:f>
              <c:numCache>
                <c:formatCode>General</c:formatCode>
                <c:ptCount val="5"/>
                <c:pt idx="0">
                  <c:v>93</c:v>
                </c:pt>
                <c:pt idx="1">
                  <c:v>250</c:v>
                </c:pt>
                <c:pt idx="2">
                  <c:v>300</c:v>
                </c:pt>
                <c:pt idx="3">
                  <c:v>350</c:v>
                </c:pt>
                <c:pt idx="4">
                  <c:v>390</c:v>
                </c:pt>
              </c:numCache>
            </c:numRef>
          </c:yVal>
          <c:smooth val="0"/>
        </c:ser>
        <c:ser>
          <c:idx val="0"/>
          <c:order val="1"/>
          <c:tx>
            <c:v>Al2O3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xVal>
            <c:numRef>
              <c:f>'SM2_Table 4 depth profiles'!$F$30:$F$34</c:f>
              <c:numCache>
                <c:formatCode>0.00</c:formatCode>
                <c:ptCount val="5"/>
                <c:pt idx="0">
                  <c:v>18.322499999999998</c:v>
                </c:pt>
                <c:pt idx="1">
                  <c:v>2.9504999999999999</c:v>
                </c:pt>
                <c:pt idx="2">
                  <c:v>3.6225000000000005</c:v>
                </c:pt>
                <c:pt idx="3">
                  <c:v>4.1019999999999994</c:v>
                </c:pt>
                <c:pt idx="4">
                  <c:v>6.5204999999999993</c:v>
                </c:pt>
              </c:numCache>
            </c:numRef>
          </c:xVal>
          <c:yVal>
            <c:numRef>
              <c:f>'SM2_Table 4 depth profiles'!$D$30:$D$34</c:f>
              <c:numCache>
                <c:formatCode>General</c:formatCode>
                <c:ptCount val="5"/>
                <c:pt idx="0">
                  <c:v>93</c:v>
                </c:pt>
                <c:pt idx="1">
                  <c:v>250</c:v>
                </c:pt>
                <c:pt idx="2">
                  <c:v>300</c:v>
                </c:pt>
                <c:pt idx="3">
                  <c:v>350</c:v>
                </c:pt>
                <c:pt idx="4">
                  <c:v>390</c:v>
                </c:pt>
              </c:numCache>
            </c:numRef>
          </c:yVal>
          <c:smooth val="0"/>
        </c:ser>
        <c:ser>
          <c:idx val="2"/>
          <c:order val="2"/>
          <c:tx>
            <c:v>SiO2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xVal>
            <c:numRef>
              <c:f>'SM2_Table 4 depth profiles'!$G$30:$G$34</c:f>
              <c:numCache>
                <c:formatCode>0.00</c:formatCode>
                <c:ptCount val="5"/>
                <c:pt idx="0">
                  <c:v>54.509204545454551</c:v>
                </c:pt>
                <c:pt idx="1">
                  <c:v>51.623446969696964</c:v>
                </c:pt>
                <c:pt idx="2">
                  <c:v>41.235530303030302</c:v>
                </c:pt>
                <c:pt idx="3">
                  <c:v>67.989583333333329</c:v>
                </c:pt>
                <c:pt idx="4">
                  <c:v>24.070946969696973</c:v>
                </c:pt>
              </c:numCache>
            </c:numRef>
          </c:xVal>
          <c:yVal>
            <c:numRef>
              <c:f>'SM2_Table 4 depth profiles'!$D$30:$D$34</c:f>
              <c:numCache>
                <c:formatCode>General</c:formatCode>
                <c:ptCount val="5"/>
                <c:pt idx="0">
                  <c:v>93</c:v>
                </c:pt>
                <c:pt idx="1">
                  <c:v>250</c:v>
                </c:pt>
                <c:pt idx="2">
                  <c:v>300</c:v>
                </c:pt>
                <c:pt idx="3">
                  <c:v>350</c:v>
                </c:pt>
                <c:pt idx="4">
                  <c:v>390</c:v>
                </c:pt>
              </c:numCache>
            </c:numRef>
          </c:yVal>
          <c:smooth val="0"/>
        </c:ser>
        <c:ser>
          <c:idx val="3"/>
          <c:order val="3"/>
          <c:tx>
            <c:v>CaO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xVal>
            <c:numRef>
              <c:f>'SM2_Table 4 depth profiles'!$K$30:$K$34</c:f>
              <c:numCache>
                <c:formatCode>0.00</c:formatCode>
                <c:ptCount val="5"/>
                <c:pt idx="0">
                  <c:v>1.2270517241379311</c:v>
                </c:pt>
                <c:pt idx="1">
                  <c:v>6.8855862068965523</c:v>
                </c:pt>
                <c:pt idx="2">
                  <c:v>26.085057471264367</c:v>
                </c:pt>
                <c:pt idx="3">
                  <c:v>3.7388448275862065</c:v>
                </c:pt>
                <c:pt idx="4">
                  <c:v>21.877011494252873</c:v>
                </c:pt>
              </c:numCache>
            </c:numRef>
          </c:xVal>
          <c:yVal>
            <c:numRef>
              <c:f>'SM2_Table 4 depth profiles'!$D$30:$D$34</c:f>
              <c:numCache>
                <c:formatCode>General</c:formatCode>
                <c:ptCount val="5"/>
                <c:pt idx="0">
                  <c:v>93</c:v>
                </c:pt>
                <c:pt idx="1">
                  <c:v>250</c:v>
                </c:pt>
                <c:pt idx="2">
                  <c:v>300</c:v>
                </c:pt>
                <c:pt idx="3">
                  <c:v>350</c:v>
                </c:pt>
                <c:pt idx="4">
                  <c:v>390</c:v>
                </c:pt>
              </c:numCache>
            </c:numRef>
          </c:yVal>
          <c:smooth val="0"/>
        </c:ser>
        <c:ser>
          <c:idx val="4"/>
          <c:order val="4"/>
          <c:tx>
            <c:v>Fe2O3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xVal>
            <c:numRef>
              <c:f>'SM2_Table 4 depth profiles'!$P$30:$P$34</c:f>
              <c:numCache>
                <c:formatCode>0.00</c:formatCode>
                <c:ptCount val="5"/>
                <c:pt idx="0">
                  <c:v>5.2485590123456785</c:v>
                </c:pt>
                <c:pt idx="1">
                  <c:v>5.2382841975308638</c:v>
                </c:pt>
                <c:pt idx="2">
                  <c:v>3.1723755555555551</c:v>
                </c:pt>
                <c:pt idx="3">
                  <c:v>1.5779785185185184</c:v>
                </c:pt>
                <c:pt idx="4">
                  <c:v>9.812271604938271</c:v>
                </c:pt>
              </c:numCache>
            </c:numRef>
          </c:xVal>
          <c:yVal>
            <c:numRef>
              <c:f>'SM2_Table 4 depth profiles'!$D$30:$D$34</c:f>
              <c:numCache>
                <c:formatCode>General</c:formatCode>
                <c:ptCount val="5"/>
                <c:pt idx="0">
                  <c:v>93</c:v>
                </c:pt>
                <c:pt idx="1">
                  <c:v>250</c:v>
                </c:pt>
                <c:pt idx="2">
                  <c:v>300</c:v>
                </c:pt>
                <c:pt idx="3">
                  <c:v>350</c:v>
                </c:pt>
                <c:pt idx="4">
                  <c:v>390</c:v>
                </c:pt>
              </c:numCache>
            </c:numRef>
          </c:yVal>
          <c:smooth val="0"/>
        </c:ser>
        <c:ser>
          <c:idx val="5"/>
          <c:order val="5"/>
          <c:tx>
            <c:v>TiO2</c:v>
          </c:tx>
          <c:xVal>
            <c:numRef>
              <c:f>'SM2_Table 4 depth profiles'!$L$30:$L$34</c:f>
              <c:numCache>
                <c:formatCode>0.00</c:formatCode>
                <c:ptCount val="5"/>
                <c:pt idx="0">
                  <c:v>2.5646746666666664</c:v>
                </c:pt>
                <c:pt idx="1">
                  <c:v>0.12486033333333332</c:v>
                </c:pt>
                <c:pt idx="2">
                  <c:v>0.21515166666666666</c:v>
                </c:pt>
                <c:pt idx="3">
                  <c:v>0.28879866666666659</c:v>
                </c:pt>
                <c:pt idx="4">
                  <c:v>0.22778799999999999</c:v>
                </c:pt>
              </c:numCache>
            </c:numRef>
          </c:xVal>
          <c:yVal>
            <c:numRef>
              <c:f>'SM2_Table 4 depth profiles'!$D$30:$D$34</c:f>
              <c:numCache>
                <c:formatCode>General</c:formatCode>
                <c:ptCount val="5"/>
                <c:pt idx="0">
                  <c:v>93</c:v>
                </c:pt>
                <c:pt idx="1">
                  <c:v>250</c:v>
                </c:pt>
                <c:pt idx="2">
                  <c:v>300</c:v>
                </c:pt>
                <c:pt idx="3">
                  <c:v>350</c:v>
                </c:pt>
                <c:pt idx="4">
                  <c:v>390</c:v>
                </c:pt>
              </c:numCache>
            </c:numRef>
          </c:yVal>
          <c:smooth val="0"/>
        </c:ser>
        <c:ser>
          <c:idx val="6"/>
          <c:order val="6"/>
          <c:tx>
            <c:v>K2O</c:v>
          </c:tx>
          <c:xVal>
            <c:numRef>
              <c:f>'SM2_Table 4 depth profiles'!$J$30:$J$34</c:f>
              <c:numCache>
                <c:formatCode>0.00</c:formatCode>
                <c:ptCount val="5"/>
                <c:pt idx="0">
                  <c:v>9.1433599999999995</c:v>
                </c:pt>
                <c:pt idx="1">
                  <c:v>0.68796000000000002</c:v>
                </c:pt>
                <c:pt idx="2">
                  <c:v>0.59923999999999999</c:v>
                </c:pt>
                <c:pt idx="3">
                  <c:v>1.1502600000000001</c:v>
                </c:pt>
                <c:pt idx="4">
                  <c:v>0.11899999999999999</c:v>
                </c:pt>
              </c:numCache>
            </c:numRef>
          </c:xVal>
          <c:yVal>
            <c:numRef>
              <c:f>'SM2_Table 4 depth profiles'!$D$30:$D$34</c:f>
              <c:numCache>
                <c:formatCode>General</c:formatCode>
                <c:ptCount val="5"/>
                <c:pt idx="0">
                  <c:v>93</c:v>
                </c:pt>
                <c:pt idx="1">
                  <c:v>250</c:v>
                </c:pt>
                <c:pt idx="2">
                  <c:v>300</c:v>
                </c:pt>
                <c:pt idx="3">
                  <c:v>350</c:v>
                </c:pt>
                <c:pt idx="4">
                  <c:v>390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559808"/>
        <c:axId val="47561728"/>
      </c:scatterChart>
      <c:valAx>
        <c:axId val="47559808"/>
        <c:scaling>
          <c:logBase val="10"/>
          <c:orientation val="minMax"/>
        </c:scaling>
        <c:delete val="0"/>
        <c:axPos val="t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GB"/>
                  <a:t>Elements wt%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47561728"/>
        <c:crosses val="autoZero"/>
        <c:crossBetween val="midCat"/>
      </c:valAx>
      <c:valAx>
        <c:axId val="47561728"/>
        <c:scaling>
          <c:orientation val="maxMin"/>
          <c:max val="450"/>
          <c:min val="5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Downhole depth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47559808"/>
        <c:crossesAt val="0.1"/>
        <c:crossBetween val="midCat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88668070175438596"/>
          <c:y val="0.22118472222222221"/>
          <c:w val="9.842665043944554E-2"/>
          <c:h val="0.34881051587301587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Geochemical </a:t>
            </a:r>
            <a:r>
              <a:rPr lang="en-US" sz="1400"/>
              <a:t>variation with depth in BH-1001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9636988304093571E-2"/>
          <c:y val="0.18164424603174603"/>
          <c:w val="0.76992602339181282"/>
          <c:h val="0.78633253968253969"/>
        </c:manualLayout>
      </c:layout>
      <c:scatterChart>
        <c:scatterStyle val="lineMarker"/>
        <c:varyColors val="0"/>
        <c:ser>
          <c:idx val="1"/>
          <c:order val="0"/>
          <c:tx>
            <c:v>Cu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xVal>
            <c:numRef>
              <c:f>'SM2_Table 4 depth profiles'!$R$35:$R$39</c:f>
              <c:numCache>
                <c:formatCode>0.000</c:formatCode>
                <c:ptCount val="5"/>
                <c:pt idx="0">
                  <c:v>2.2997601918465227E-2</c:v>
                </c:pt>
                <c:pt idx="1">
                  <c:v>0.11733812949640288</c:v>
                </c:pt>
                <c:pt idx="2">
                  <c:v>3.1750599520383692E-2</c:v>
                </c:pt>
                <c:pt idx="3">
                  <c:v>1.9505755395683455</c:v>
                </c:pt>
                <c:pt idx="4">
                  <c:v>2.3357314148681061E-2</c:v>
                </c:pt>
              </c:numCache>
            </c:numRef>
          </c:xVal>
          <c:yVal>
            <c:numRef>
              <c:f>'SM2_Table 4 depth profiles'!$D$35:$D$39</c:f>
              <c:numCache>
                <c:formatCode>General</c:formatCode>
                <c:ptCount val="5"/>
                <c:pt idx="0">
                  <c:v>500</c:v>
                </c:pt>
                <c:pt idx="1">
                  <c:v>630</c:v>
                </c:pt>
                <c:pt idx="2">
                  <c:v>730</c:v>
                </c:pt>
                <c:pt idx="3">
                  <c:v>782</c:v>
                </c:pt>
                <c:pt idx="4">
                  <c:v>840</c:v>
                </c:pt>
              </c:numCache>
            </c:numRef>
          </c:yVal>
          <c:smooth val="0"/>
        </c:ser>
        <c:ser>
          <c:idx val="0"/>
          <c:order val="1"/>
          <c:tx>
            <c:v>S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xVal>
            <c:numRef>
              <c:f>'SM2_Table 4 depth profiles'!$I$35:$I$39</c:f>
              <c:numCache>
                <c:formatCode>0.000</c:formatCode>
                <c:ptCount val="5"/>
                <c:pt idx="1">
                  <c:v>6.2152999999999992</c:v>
                </c:pt>
                <c:pt idx="2">
                  <c:v>0.1152</c:v>
                </c:pt>
                <c:pt idx="3">
                  <c:v>4.1199000000000003</c:v>
                </c:pt>
                <c:pt idx="4">
                  <c:v>2.9700000000000001E-2</c:v>
                </c:pt>
              </c:numCache>
            </c:numRef>
          </c:xVal>
          <c:yVal>
            <c:numRef>
              <c:f>'SM2_Table 4 depth profiles'!$D$35:$D$39</c:f>
              <c:numCache>
                <c:formatCode>General</c:formatCode>
                <c:ptCount val="5"/>
                <c:pt idx="0">
                  <c:v>500</c:v>
                </c:pt>
                <c:pt idx="1">
                  <c:v>630</c:v>
                </c:pt>
                <c:pt idx="2">
                  <c:v>730</c:v>
                </c:pt>
                <c:pt idx="3">
                  <c:v>782</c:v>
                </c:pt>
                <c:pt idx="4">
                  <c:v>840</c:v>
                </c:pt>
              </c:numCache>
            </c:numRef>
          </c:yVal>
          <c:smooth val="0"/>
        </c:ser>
        <c:ser>
          <c:idx val="2"/>
          <c:order val="2"/>
          <c:tx>
            <c:v>Ni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xVal>
            <c:numRef>
              <c:f>'SM2_Table 4 depth profiles'!$Q$35:$Q$39</c:f>
              <c:numCache>
                <c:formatCode>0.000</c:formatCode>
                <c:ptCount val="5"/>
                <c:pt idx="0">
                  <c:v>4.6505376344086018E-3</c:v>
                </c:pt>
                <c:pt idx="1">
                  <c:v>1.6451612903225808E-2</c:v>
                </c:pt>
                <c:pt idx="3">
                  <c:v>4.6774193548387091E-3</c:v>
                </c:pt>
                <c:pt idx="4">
                  <c:v>5.3763440860215058E-3</c:v>
                </c:pt>
              </c:numCache>
            </c:numRef>
          </c:xVal>
          <c:yVal>
            <c:numRef>
              <c:f>'SM2_Table 4 depth profiles'!$D$35:$D$39</c:f>
              <c:numCache>
                <c:formatCode>General</c:formatCode>
                <c:ptCount val="5"/>
                <c:pt idx="0">
                  <c:v>500</c:v>
                </c:pt>
                <c:pt idx="1">
                  <c:v>630</c:v>
                </c:pt>
                <c:pt idx="2">
                  <c:v>730</c:v>
                </c:pt>
                <c:pt idx="3">
                  <c:v>782</c:v>
                </c:pt>
                <c:pt idx="4">
                  <c:v>840</c:v>
                </c:pt>
              </c:numCache>
            </c:numRef>
          </c:yVal>
          <c:smooth val="0"/>
        </c:ser>
        <c:ser>
          <c:idx val="3"/>
          <c:order val="3"/>
          <c:tx>
            <c:v>Zn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xVal>
            <c:numRef>
              <c:f>'SM2_Table 4 depth profiles'!$S$35:$S$39</c:f>
              <c:numCache>
                <c:formatCode>0.0000</c:formatCode>
                <c:ptCount val="5"/>
                <c:pt idx="0">
                  <c:v>8.6792452830188674E-3</c:v>
                </c:pt>
                <c:pt idx="1">
                  <c:v>1.3836477987421384E-2</c:v>
                </c:pt>
                <c:pt idx="2">
                  <c:v>3.2075471698113202E-3</c:v>
                </c:pt>
                <c:pt idx="3">
                  <c:v>3.8805031446540877E-2</c:v>
                </c:pt>
                <c:pt idx="4">
                  <c:v>2.5660377358490565E-2</c:v>
                </c:pt>
              </c:numCache>
            </c:numRef>
          </c:xVal>
          <c:yVal>
            <c:numRef>
              <c:f>'SM2_Table 4 depth profiles'!$D$35:$D$39</c:f>
              <c:numCache>
                <c:formatCode>General</c:formatCode>
                <c:ptCount val="5"/>
                <c:pt idx="0">
                  <c:v>500</c:v>
                </c:pt>
                <c:pt idx="1">
                  <c:v>630</c:v>
                </c:pt>
                <c:pt idx="2">
                  <c:v>730</c:v>
                </c:pt>
                <c:pt idx="3">
                  <c:v>782</c:v>
                </c:pt>
                <c:pt idx="4">
                  <c:v>840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235520"/>
        <c:axId val="142245888"/>
      </c:scatterChart>
      <c:valAx>
        <c:axId val="142235520"/>
        <c:scaling>
          <c:logBase val="10"/>
          <c:orientation val="minMax"/>
        </c:scaling>
        <c:delete val="0"/>
        <c:axPos val="t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GB"/>
                  <a:t>Elements wt%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0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142245888"/>
        <c:crosses val="autoZero"/>
        <c:crossBetween val="midCat"/>
      </c:valAx>
      <c:valAx>
        <c:axId val="142245888"/>
        <c:scaling>
          <c:orientation val="maxMin"/>
          <c:min val="45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Downhole depth (m)</a:t>
                </a:r>
              </a:p>
            </c:rich>
          </c:tx>
          <c:layout>
            <c:manualLayout>
              <c:xMode val="edge"/>
              <c:yMode val="edge"/>
              <c:x val="1.1300146198830409E-2"/>
              <c:y val="0.4611593253968254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142235520"/>
        <c:crossesAt val="1.0000000000000002E-3"/>
        <c:crossBetween val="midCat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88053771929824565"/>
          <c:y val="0.24355098625772215"/>
          <c:w val="9.4351754385964909E-2"/>
          <c:h val="0.27775396825396825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Geochemical </a:t>
            </a:r>
            <a:r>
              <a:rPr lang="en-US" sz="1400"/>
              <a:t>variation with depth in BH-301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v>Cu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xVal>
            <c:numRef>
              <c:f>'SM2_Table 4 depth profiles'!$R$30:$R$34</c:f>
              <c:numCache>
                <c:formatCode>0.000</c:formatCode>
                <c:ptCount val="5"/>
                <c:pt idx="0">
                  <c:v>0.33249400479616309</c:v>
                </c:pt>
                <c:pt idx="1">
                  <c:v>0.74985611510791372</c:v>
                </c:pt>
                <c:pt idx="2">
                  <c:v>0.70458033573141488</c:v>
                </c:pt>
                <c:pt idx="3">
                  <c:v>2.1486810551558756E-2</c:v>
                </c:pt>
                <c:pt idx="4">
                  <c:v>2.0866187050359715</c:v>
                </c:pt>
              </c:numCache>
            </c:numRef>
          </c:xVal>
          <c:yVal>
            <c:numRef>
              <c:f>'SM2_Table 4 depth profiles'!$D$30:$D$34</c:f>
              <c:numCache>
                <c:formatCode>General</c:formatCode>
                <c:ptCount val="5"/>
                <c:pt idx="0">
                  <c:v>93</c:v>
                </c:pt>
                <c:pt idx="1">
                  <c:v>250</c:v>
                </c:pt>
                <c:pt idx="2">
                  <c:v>300</c:v>
                </c:pt>
                <c:pt idx="3">
                  <c:v>350</c:v>
                </c:pt>
                <c:pt idx="4">
                  <c:v>390</c:v>
                </c:pt>
              </c:numCache>
            </c:numRef>
          </c:yVal>
          <c:smooth val="0"/>
        </c:ser>
        <c:ser>
          <c:idx val="0"/>
          <c:order val="1"/>
          <c:tx>
            <c:v>S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xVal>
            <c:numRef>
              <c:f>'SM2_Table 4 depth profiles'!$I$30:$I$34</c:f>
              <c:numCache>
                <c:formatCode>0.000</c:formatCode>
                <c:ptCount val="5"/>
                <c:pt idx="0">
                  <c:v>0.1046</c:v>
                </c:pt>
                <c:pt idx="1">
                  <c:v>4.7468666666666666</c:v>
                </c:pt>
                <c:pt idx="2">
                  <c:v>0.88716666666666677</c:v>
                </c:pt>
                <c:pt idx="3">
                  <c:v>0.1158</c:v>
                </c:pt>
                <c:pt idx="4">
                  <c:v>4.9366666666666665</c:v>
                </c:pt>
              </c:numCache>
            </c:numRef>
          </c:xVal>
          <c:yVal>
            <c:numRef>
              <c:f>'SM2_Table 4 depth profiles'!$D$30:$D$34</c:f>
              <c:numCache>
                <c:formatCode>General</c:formatCode>
                <c:ptCount val="5"/>
                <c:pt idx="0">
                  <c:v>93</c:v>
                </c:pt>
                <c:pt idx="1">
                  <c:v>250</c:v>
                </c:pt>
                <c:pt idx="2">
                  <c:v>300</c:v>
                </c:pt>
                <c:pt idx="3">
                  <c:v>350</c:v>
                </c:pt>
                <c:pt idx="4">
                  <c:v>390</c:v>
                </c:pt>
              </c:numCache>
            </c:numRef>
          </c:yVal>
          <c:smooth val="0"/>
        </c:ser>
        <c:ser>
          <c:idx val="2"/>
          <c:order val="2"/>
          <c:tx>
            <c:v>Ni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xVal>
            <c:numRef>
              <c:f>'SM2_Table 4 depth profiles'!$Q$30:$Q$34</c:f>
              <c:numCache>
                <c:formatCode>0.000</c:formatCode>
                <c:ptCount val="5"/>
                <c:pt idx="0">
                  <c:v>6.2365591397849458E-3</c:v>
                </c:pt>
                <c:pt idx="1">
                  <c:v>8.870967741935484E-3</c:v>
                </c:pt>
                <c:pt idx="2">
                  <c:v>2.4596774193548386E-3</c:v>
                </c:pt>
                <c:pt idx="3">
                  <c:v>2.096774193548387E-3</c:v>
                </c:pt>
                <c:pt idx="4">
                  <c:v>6.8010752688172048E-3</c:v>
                </c:pt>
              </c:numCache>
            </c:numRef>
          </c:xVal>
          <c:yVal>
            <c:numRef>
              <c:f>'SM2_Table 4 depth profiles'!$D$30:$D$34</c:f>
              <c:numCache>
                <c:formatCode>General</c:formatCode>
                <c:ptCount val="5"/>
                <c:pt idx="0">
                  <c:v>93</c:v>
                </c:pt>
                <c:pt idx="1">
                  <c:v>250</c:v>
                </c:pt>
                <c:pt idx="2">
                  <c:v>300</c:v>
                </c:pt>
                <c:pt idx="3">
                  <c:v>350</c:v>
                </c:pt>
                <c:pt idx="4">
                  <c:v>390</c:v>
                </c:pt>
              </c:numCache>
            </c:numRef>
          </c:yVal>
          <c:smooth val="0"/>
        </c:ser>
        <c:ser>
          <c:idx val="3"/>
          <c:order val="3"/>
          <c:tx>
            <c:v>Zn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xVal>
            <c:numRef>
              <c:f>'SM2_Table 4 depth profiles'!$S$30:$S$34</c:f>
              <c:numCache>
                <c:formatCode>0.0000</c:formatCode>
                <c:ptCount val="5"/>
                <c:pt idx="0">
                  <c:v>8.4905660377358472E-3</c:v>
                </c:pt>
                <c:pt idx="1">
                  <c:v>2.6289308176100624E-2</c:v>
                </c:pt>
                <c:pt idx="2">
                  <c:v>8.6792452830188674E-3</c:v>
                </c:pt>
                <c:pt idx="3">
                  <c:v>2.2641509433962261E-3</c:v>
                </c:pt>
                <c:pt idx="4">
                  <c:v>2.3333333333333331E-2</c:v>
                </c:pt>
              </c:numCache>
            </c:numRef>
          </c:xVal>
          <c:yVal>
            <c:numRef>
              <c:f>'SM2_Table 4 depth profiles'!$D$30:$D$34</c:f>
              <c:numCache>
                <c:formatCode>General</c:formatCode>
                <c:ptCount val="5"/>
                <c:pt idx="0">
                  <c:v>93</c:v>
                </c:pt>
                <c:pt idx="1">
                  <c:v>250</c:v>
                </c:pt>
                <c:pt idx="2">
                  <c:v>300</c:v>
                </c:pt>
                <c:pt idx="3">
                  <c:v>350</c:v>
                </c:pt>
                <c:pt idx="4">
                  <c:v>390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281344"/>
        <c:axId val="142295808"/>
      </c:scatterChart>
      <c:valAx>
        <c:axId val="142281344"/>
        <c:scaling>
          <c:logBase val="10"/>
          <c:orientation val="minMax"/>
        </c:scaling>
        <c:delete val="0"/>
        <c:axPos val="t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GB"/>
                  <a:t>Elements wt%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0" sourceLinked="1"/>
        <c:majorTickMark val="out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142295808"/>
        <c:crossesAt val="50"/>
        <c:crossBetween val="midCat"/>
      </c:valAx>
      <c:valAx>
        <c:axId val="142295808"/>
        <c:scaling>
          <c:orientation val="maxMin"/>
          <c:max val="450"/>
          <c:min val="5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Downhole depth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142281344"/>
        <c:crossesAt val="1.0000000000000013E-3"/>
        <c:crossBetween val="midCat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88237485380116965"/>
          <c:y val="0.24653670634920635"/>
          <c:w val="0.10137368421052631"/>
          <c:h val="0.29167777777777776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Si vs. 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993593867824618"/>
          <c:y val="0.14143791697481403"/>
          <c:w val="0.77865555555555555"/>
          <c:h val="0.68923581553735347"/>
        </c:manualLayout>
      </c:layout>
      <c:scatterChart>
        <c:scatterStyle val="lineMarker"/>
        <c:varyColors val="0"/>
        <c:ser>
          <c:idx val="0"/>
          <c:order val="0"/>
          <c:tx>
            <c:v>Central Aynak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'SM2_Table 4 depth profiles'!$G$3:$G$23</c:f>
              <c:numCache>
                <c:formatCode>0.00</c:formatCode>
                <c:ptCount val="21"/>
                <c:pt idx="0">
                  <c:v>41.723920454545457</c:v>
                </c:pt>
                <c:pt idx="1">
                  <c:v>48.689053030303029</c:v>
                </c:pt>
                <c:pt idx="2">
                  <c:v>69.926931818181814</c:v>
                </c:pt>
                <c:pt idx="3">
                  <c:v>39.472462121212132</c:v>
                </c:pt>
                <c:pt idx="4">
                  <c:v>59.559280303030299</c:v>
                </c:pt>
                <c:pt idx="5">
                  <c:v>53.609431818181825</c:v>
                </c:pt>
                <c:pt idx="6">
                  <c:v>46.447727272727278</c:v>
                </c:pt>
                <c:pt idx="7">
                  <c:v>14.445607954545455</c:v>
                </c:pt>
                <c:pt idx="8">
                  <c:v>45.45068181818182</c:v>
                </c:pt>
                <c:pt idx="9">
                  <c:v>57.694886363636378</c:v>
                </c:pt>
                <c:pt idx="10">
                  <c:v>47.084053030303032</c:v>
                </c:pt>
                <c:pt idx="11">
                  <c:v>45.924886363636368</c:v>
                </c:pt>
                <c:pt idx="12">
                  <c:v>28.756250000000001</c:v>
                </c:pt>
                <c:pt idx="13">
                  <c:v>32.071628787878787</c:v>
                </c:pt>
                <c:pt idx="14">
                  <c:v>32.971401515151513</c:v>
                </c:pt>
                <c:pt idx="15">
                  <c:v>48.26348484848485</c:v>
                </c:pt>
                <c:pt idx="16">
                  <c:v>39.448143939393937</c:v>
                </c:pt>
                <c:pt idx="17">
                  <c:v>62.128901515151519</c:v>
                </c:pt>
                <c:pt idx="18">
                  <c:v>54.821287878787878</c:v>
                </c:pt>
                <c:pt idx="19">
                  <c:v>33.133522727272727</c:v>
                </c:pt>
                <c:pt idx="20">
                  <c:v>29.10481060606061</c:v>
                </c:pt>
              </c:numCache>
            </c:numRef>
          </c:xVal>
          <c:yVal>
            <c:numRef>
              <c:f>'SM2_Table 4 depth profiles'!$K$3:$K$23</c:f>
              <c:numCache>
                <c:formatCode>0.00</c:formatCode>
                <c:ptCount val="21"/>
                <c:pt idx="0">
                  <c:v>17.077586206896552</c:v>
                </c:pt>
                <c:pt idx="1">
                  <c:v>15.885735632183909</c:v>
                </c:pt>
                <c:pt idx="2">
                  <c:v>4.5035344827586208</c:v>
                </c:pt>
                <c:pt idx="3">
                  <c:v>20.151149425287354</c:v>
                </c:pt>
                <c:pt idx="4">
                  <c:v>1.0585689655172412</c:v>
                </c:pt>
                <c:pt idx="6">
                  <c:v>1.0332241379310345</c:v>
                </c:pt>
                <c:pt idx="7">
                  <c:v>32.690804597701145</c:v>
                </c:pt>
                <c:pt idx="8">
                  <c:v>2.5843678160919539</c:v>
                </c:pt>
                <c:pt idx="9">
                  <c:v>0.61555747126436777</c:v>
                </c:pt>
                <c:pt idx="10">
                  <c:v>7.9826954022988517</c:v>
                </c:pt>
                <c:pt idx="11">
                  <c:v>2.3900977011494255</c:v>
                </c:pt>
                <c:pt idx="12" formatCode="0.000">
                  <c:v>21.418390804597703</c:v>
                </c:pt>
                <c:pt idx="13">
                  <c:v>22.967241379310344</c:v>
                </c:pt>
                <c:pt idx="14">
                  <c:v>11.545494252873562</c:v>
                </c:pt>
                <c:pt idx="15">
                  <c:v>14.728160919540228</c:v>
                </c:pt>
                <c:pt idx="16">
                  <c:v>10.549643678160917</c:v>
                </c:pt>
                <c:pt idx="17">
                  <c:v>10.857643678160919</c:v>
                </c:pt>
                <c:pt idx="18">
                  <c:v>15.206212643678159</c:v>
                </c:pt>
                <c:pt idx="19">
                  <c:v>0.82813218390804599</c:v>
                </c:pt>
                <c:pt idx="20">
                  <c:v>27.983908045977017</c:v>
                </c:pt>
              </c:numCache>
            </c:numRef>
          </c:yVal>
          <c:smooth val="0"/>
        </c:ser>
        <c:ser>
          <c:idx val="1"/>
          <c:order val="1"/>
          <c:tx>
            <c:v>Western Aynak</c:v>
          </c:tx>
          <c:spPr>
            <a:ln w="19050">
              <a:noFill/>
            </a:ln>
          </c:spPr>
          <c:marker>
            <c:symbol val="diamond"/>
            <c:size val="5"/>
          </c:marker>
          <c:xVal>
            <c:numRef>
              <c:f>'SM2_Table 4 depth profiles'!$G$25:$G$43</c:f>
              <c:numCache>
                <c:formatCode>0.00</c:formatCode>
                <c:ptCount val="19"/>
                <c:pt idx="0">
                  <c:v>36.209772727272728</c:v>
                </c:pt>
                <c:pt idx="1">
                  <c:v>35.265416666666667</c:v>
                </c:pt>
                <c:pt idx="2">
                  <c:v>35.796363636363637</c:v>
                </c:pt>
                <c:pt idx="3">
                  <c:v>54.128219696969708</c:v>
                </c:pt>
                <c:pt idx="4">
                  <c:v>53.852613636363643</c:v>
                </c:pt>
                <c:pt idx="5">
                  <c:v>54.509204545454551</c:v>
                </c:pt>
                <c:pt idx="6">
                  <c:v>51.623446969696964</c:v>
                </c:pt>
                <c:pt idx="7">
                  <c:v>41.235530303030302</c:v>
                </c:pt>
                <c:pt idx="8">
                  <c:v>67.989583333333329</c:v>
                </c:pt>
                <c:pt idx="9">
                  <c:v>24.070946969696973</c:v>
                </c:pt>
                <c:pt idx="10">
                  <c:v>64.187840909090909</c:v>
                </c:pt>
                <c:pt idx="11">
                  <c:v>42.038030303030297</c:v>
                </c:pt>
                <c:pt idx="12">
                  <c:v>46.472045454545459</c:v>
                </c:pt>
                <c:pt idx="13">
                  <c:v>57.727310606060612</c:v>
                </c:pt>
                <c:pt idx="14">
                  <c:v>47.075946969696972</c:v>
                </c:pt>
                <c:pt idx="15">
                  <c:v>42.09882575757576</c:v>
                </c:pt>
                <c:pt idx="16">
                  <c:v>47.918977272727275</c:v>
                </c:pt>
                <c:pt idx="17">
                  <c:v>72.768106060606058</c:v>
                </c:pt>
                <c:pt idx="18">
                  <c:v>56.681628787878793</c:v>
                </c:pt>
              </c:numCache>
            </c:numRef>
          </c:xVal>
          <c:yVal>
            <c:numRef>
              <c:f>'SM2_Table 4 depth profiles'!$K$25:$K$43</c:f>
              <c:numCache>
                <c:formatCode>0.00</c:formatCode>
                <c:ptCount val="19"/>
                <c:pt idx="0">
                  <c:v>25.00287356321839</c:v>
                </c:pt>
                <c:pt idx="1">
                  <c:v>23.454022988505749</c:v>
                </c:pt>
                <c:pt idx="2">
                  <c:v>13.379454022988506</c:v>
                </c:pt>
                <c:pt idx="3">
                  <c:v>16.216666666666669</c:v>
                </c:pt>
                <c:pt idx="4">
                  <c:v>3.4820977011494252</c:v>
                </c:pt>
                <c:pt idx="5">
                  <c:v>1.2270517241379311</c:v>
                </c:pt>
                <c:pt idx="6">
                  <c:v>6.8855862068965523</c:v>
                </c:pt>
                <c:pt idx="7">
                  <c:v>26.085057471264367</c:v>
                </c:pt>
                <c:pt idx="8">
                  <c:v>3.7388448275862065</c:v>
                </c:pt>
                <c:pt idx="9">
                  <c:v>21.877011494252873</c:v>
                </c:pt>
                <c:pt idx="10">
                  <c:v>2.1552758620689652</c:v>
                </c:pt>
                <c:pt idx="11">
                  <c:v>2.0663275862068966</c:v>
                </c:pt>
                <c:pt idx="12">
                  <c:v>16.063793103448276</c:v>
                </c:pt>
                <c:pt idx="14">
                  <c:v>7.8208103448275859</c:v>
                </c:pt>
                <c:pt idx="15">
                  <c:v>0.18151724137931036</c:v>
                </c:pt>
                <c:pt idx="16">
                  <c:v>9.8780258620689647</c:v>
                </c:pt>
                <c:pt idx="17">
                  <c:v>2.6950000000000003</c:v>
                </c:pt>
                <c:pt idx="18">
                  <c:v>13.733074712643678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330496"/>
        <c:axId val="142340864"/>
      </c:scatterChart>
      <c:valAx>
        <c:axId val="142330496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GB"/>
                  <a:t>SiO2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42340864"/>
        <c:crosses val="autoZero"/>
        <c:crossBetween val="midCat"/>
      </c:valAx>
      <c:valAx>
        <c:axId val="14234086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CaO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423304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880611111111116"/>
          <c:y val="0.10495236739754268"/>
          <c:w val="0.21143074074074075"/>
          <c:h val="0.17604740830420007"/>
        </c:manualLayout>
      </c:layout>
      <c:overlay val="0"/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GB"/>
              <a:t>Mg vs. Ca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326698164971061"/>
          <c:y val="0.14143791697481403"/>
          <c:w val="0.73775491566172946"/>
          <c:h val="0.68923581553735347"/>
        </c:manualLayout>
      </c:layout>
      <c:scatterChart>
        <c:scatterStyle val="lineMarker"/>
        <c:varyColors val="0"/>
        <c:ser>
          <c:idx val="0"/>
          <c:order val="0"/>
          <c:tx>
            <c:v>Central Aynak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'SM2_Table 4 depth profiles'!$E$3:$E$23</c:f>
              <c:numCache>
                <c:formatCode>0.00</c:formatCode>
                <c:ptCount val="21"/>
                <c:pt idx="0">
                  <c:v>21.687900000000003</c:v>
                </c:pt>
                <c:pt idx="1">
                  <c:v>31.672800000000002</c:v>
                </c:pt>
                <c:pt idx="3">
                  <c:v>17.1478</c:v>
                </c:pt>
                <c:pt idx="4">
                  <c:v>11.603400000000001</c:v>
                </c:pt>
                <c:pt idx="8">
                  <c:v>12.865</c:v>
                </c:pt>
                <c:pt idx="11">
                  <c:v>15.935999999999998</c:v>
                </c:pt>
                <c:pt idx="12">
                  <c:v>20.395866666666667</c:v>
                </c:pt>
                <c:pt idx="13">
                  <c:v>23.848666666666666</c:v>
                </c:pt>
                <c:pt idx="14">
                  <c:v>5.7103999999999999</c:v>
                </c:pt>
                <c:pt idx="15">
                  <c:v>23.987000000000002</c:v>
                </c:pt>
                <c:pt idx="16">
                  <c:v>19.2394</c:v>
                </c:pt>
                <c:pt idx="17">
                  <c:v>8.2917000000000005</c:v>
                </c:pt>
                <c:pt idx="18">
                  <c:v>14.251099999999997</c:v>
                </c:pt>
                <c:pt idx="20">
                  <c:v>33.150199999999998</c:v>
                </c:pt>
              </c:numCache>
            </c:numRef>
          </c:xVal>
          <c:yVal>
            <c:numRef>
              <c:f>'SM2_Table 4 depth profiles'!$K$3:$K$23</c:f>
              <c:numCache>
                <c:formatCode>0.00</c:formatCode>
                <c:ptCount val="21"/>
                <c:pt idx="0">
                  <c:v>17.077586206896552</c:v>
                </c:pt>
                <c:pt idx="1">
                  <c:v>15.885735632183909</c:v>
                </c:pt>
                <c:pt idx="2">
                  <c:v>4.5035344827586208</c:v>
                </c:pt>
                <c:pt idx="3">
                  <c:v>20.151149425287354</c:v>
                </c:pt>
                <c:pt idx="4">
                  <c:v>1.0585689655172412</c:v>
                </c:pt>
                <c:pt idx="6">
                  <c:v>1.0332241379310345</c:v>
                </c:pt>
                <c:pt idx="7">
                  <c:v>32.690804597701145</c:v>
                </c:pt>
                <c:pt idx="8">
                  <c:v>2.5843678160919539</c:v>
                </c:pt>
                <c:pt idx="9">
                  <c:v>0.61555747126436777</c:v>
                </c:pt>
                <c:pt idx="10">
                  <c:v>7.9826954022988517</c:v>
                </c:pt>
                <c:pt idx="11">
                  <c:v>2.3900977011494255</c:v>
                </c:pt>
                <c:pt idx="12" formatCode="0.000">
                  <c:v>21.418390804597703</c:v>
                </c:pt>
                <c:pt idx="13">
                  <c:v>22.967241379310344</c:v>
                </c:pt>
                <c:pt idx="14">
                  <c:v>11.545494252873562</c:v>
                </c:pt>
                <c:pt idx="15">
                  <c:v>14.728160919540228</c:v>
                </c:pt>
                <c:pt idx="16">
                  <c:v>10.549643678160917</c:v>
                </c:pt>
                <c:pt idx="17">
                  <c:v>10.857643678160919</c:v>
                </c:pt>
                <c:pt idx="18">
                  <c:v>15.206212643678159</c:v>
                </c:pt>
                <c:pt idx="19">
                  <c:v>0.82813218390804599</c:v>
                </c:pt>
                <c:pt idx="20">
                  <c:v>27.983908045977017</c:v>
                </c:pt>
              </c:numCache>
            </c:numRef>
          </c:yVal>
          <c:smooth val="0"/>
        </c:ser>
        <c:ser>
          <c:idx val="1"/>
          <c:order val="1"/>
          <c:tx>
            <c:v>Western Aynak</c:v>
          </c:tx>
          <c:spPr>
            <a:ln w="19050">
              <a:noFill/>
            </a:ln>
          </c:spPr>
          <c:xVal>
            <c:numRef>
              <c:f>'SM2_Table 4 depth profiles'!$E$25:$E$43</c:f>
              <c:numCache>
                <c:formatCode>0.00</c:formatCode>
                <c:ptCount val="19"/>
                <c:pt idx="0">
                  <c:v>18.11613333333333</c:v>
                </c:pt>
                <c:pt idx="1">
                  <c:v>19.698666666666668</c:v>
                </c:pt>
                <c:pt idx="2">
                  <c:v>14.549900000000001</c:v>
                </c:pt>
                <c:pt idx="3">
                  <c:v>13.329800000000001</c:v>
                </c:pt>
                <c:pt idx="4">
                  <c:v>8.5822000000000003</c:v>
                </c:pt>
                <c:pt idx="5">
                  <c:v>12.881599999999999</c:v>
                </c:pt>
                <c:pt idx="6">
                  <c:v>12.425099999999999</c:v>
                </c:pt>
                <c:pt idx="7">
                  <c:v>11.2714</c:v>
                </c:pt>
                <c:pt idx="9">
                  <c:v>22.609199999999998</c:v>
                </c:pt>
                <c:pt idx="12">
                  <c:v>11.498266666666664</c:v>
                </c:pt>
                <c:pt idx="13">
                  <c:v>5.5609999999999999</c:v>
                </c:pt>
                <c:pt idx="14">
                  <c:v>10.026399999999999</c:v>
                </c:pt>
                <c:pt idx="15">
                  <c:v>8.1256999999999984</c:v>
                </c:pt>
                <c:pt idx="16">
                  <c:v>22.658999999999999</c:v>
                </c:pt>
                <c:pt idx="18">
                  <c:v>23.389399999999998</c:v>
                </c:pt>
              </c:numCache>
            </c:numRef>
          </c:xVal>
          <c:yVal>
            <c:numRef>
              <c:f>'SM2_Table 4 depth profiles'!$K$25:$K$43</c:f>
              <c:numCache>
                <c:formatCode>0.00</c:formatCode>
                <c:ptCount val="19"/>
                <c:pt idx="0">
                  <c:v>25.00287356321839</c:v>
                </c:pt>
                <c:pt idx="1">
                  <c:v>23.454022988505749</c:v>
                </c:pt>
                <c:pt idx="2">
                  <c:v>13.379454022988506</c:v>
                </c:pt>
                <c:pt idx="3">
                  <c:v>16.216666666666669</c:v>
                </c:pt>
                <c:pt idx="4">
                  <c:v>3.4820977011494252</c:v>
                </c:pt>
                <c:pt idx="5">
                  <c:v>1.2270517241379311</c:v>
                </c:pt>
                <c:pt idx="6">
                  <c:v>6.8855862068965523</c:v>
                </c:pt>
                <c:pt idx="7">
                  <c:v>26.085057471264367</c:v>
                </c:pt>
                <c:pt idx="8">
                  <c:v>3.7388448275862065</c:v>
                </c:pt>
                <c:pt idx="9">
                  <c:v>21.877011494252873</c:v>
                </c:pt>
                <c:pt idx="10">
                  <c:v>2.1552758620689652</c:v>
                </c:pt>
                <c:pt idx="11">
                  <c:v>2.0663275862068966</c:v>
                </c:pt>
                <c:pt idx="12">
                  <c:v>16.063793103448276</c:v>
                </c:pt>
                <c:pt idx="14">
                  <c:v>7.8208103448275859</c:v>
                </c:pt>
                <c:pt idx="15">
                  <c:v>0.18151724137931036</c:v>
                </c:pt>
                <c:pt idx="16">
                  <c:v>9.8780258620689647</c:v>
                </c:pt>
                <c:pt idx="17">
                  <c:v>2.6950000000000003</c:v>
                </c:pt>
                <c:pt idx="18">
                  <c:v>13.733074712643678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437376"/>
        <c:axId val="142447744"/>
      </c:scatterChart>
      <c:valAx>
        <c:axId val="142437376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GB"/>
                  <a:t>Mg O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42447744"/>
        <c:crosses val="autoZero"/>
        <c:crossBetween val="midCat"/>
      </c:valAx>
      <c:valAx>
        <c:axId val="142447744"/>
        <c:scaling>
          <c:orientation val="minMax"/>
          <c:max val="3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CaO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424373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GB"/>
              <a:t>Mg vs. Fe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3014947990212225"/>
          <c:y val="0.14115293138286381"/>
          <c:w val="0.76926925925925937"/>
          <c:h val="0.68986197941872474"/>
        </c:manualLayout>
      </c:layout>
      <c:scatterChart>
        <c:scatterStyle val="lineMarker"/>
        <c:varyColors val="0"/>
        <c:ser>
          <c:idx val="0"/>
          <c:order val="0"/>
          <c:tx>
            <c:v>Central Aynak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'SM2_Table 4 depth profiles'!$E$3:$E$23</c:f>
              <c:numCache>
                <c:formatCode>0.00</c:formatCode>
                <c:ptCount val="21"/>
                <c:pt idx="0">
                  <c:v>21.687900000000003</c:v>
                </c:pt>
                <c:pt idx="1">
                  <c:v>31.672800000000002</c:v>
                </c:pt>
                <c:pt idx="3">
                  <c:v>17.1478</c:v>
                </c:pt>
                <c:pt idx="4">
                  <c:v>11.603400000000001</c:v>
                </c:pt>
                <c:pt idx="8">
                  <c:v>12.865</c:v>
                </c:pt>
                <c:pt idx="11">
                  <c:v>15.935999999999998</c:v>
                </c:pt>
                <c:pt idx="12">
                  <c:v>20.395866666666667</c:v>
                </c:pt>
                <c:pt idx="13">
                  <c:v>23.848666666666666</c:v>
                </c:pt>
                <c:pt idx="14">
                  <c:v>5.7103999999999999</c:v>
                </c:pt>
                <c:pt idx="15">
                  <c:v>23.987000000000002</c:v>
                </c:pt>
                <c:pt idx="16">
                  <c:v>19.2394</c:v>
                </c:pt>
                <c:pt idx="17">
                  <c:v>8.2917000000000005</c:v>
                </c:pt>
                <c:pt idx="18">
                  <c:v>14.251099999999997</c:v>
                </c:pt>
                <c:pt idx="20">
                  <c:v>33.150199999999998</c:v>
                </c:pt>
              </c:numCache>
            </c:numRef>
          </c:xVal>
          <c:yVal>
            <c:numRef>
              <c:f>'SM2_Table 4 depth profiles'!$P$3:$P$23</c:f>
              <c:numCache>
                <c:formatCode>0.00</c:formatCode>
                <c:ptCount val="21"/>
                <c:pt idx="0">
                  <c:v>7.2559259259259248</c:v>
                </c:pt>
                <c:pt idx="1">
                  <c:v>2.5652081481481481</c:v>
                </c:pt>
                <c:pt idx="2">
                  <c:v>1.5323244444444444</c:v>
                </c:pt>
                <c:pt idx="3">
                  <c:v>3.3836624691358019</c:v>
                </c:pt>
                <c:pt idx="4">
                  <c:v>6.1359358024691346</c:v>
                </c:pt>
                <c:pt idx="5">
                  <c:v>7.5140320987654308</c:v>
                </c:pt>
                <c:pt idx="6">
                  <c:v>5.8956958024691355</c:v>
                </c:pt>
                <c:pt idx="7">
                  <c:v>10.097706666666665</c:v>
                </c:pt>
                <c:pt idx="8">
                  <c:v>11.502743456790123</c:v>
                </c:pt>
                <c:pt idx="9">
                  <c:v>5.2812548148148144</c:v>
                </c:pt>
                <c:pt idx="10">
                  <c:v>14.6778024691358</c:v>
                </c:pt>
                <c:pt idx="11">
                  <c:v>9.6561014814814801</c:v>
                </c:pt>
                <c:pt idx="12">
                  <c:v>3.7651017283950612</c:v>
                </c:pt>
                <c:pt idx="13">
                  <c:v>2.8009286419753088</c:v>
                </c:pt>
                <c:pt idx="14">
                  <c:v>5.3130679012345672</c:v>
                </c:pt>
                <c:pt idx="15">
                  <c:v>3.5186827160493817</c:v>
                </c:pt>
                <c:pt idx="16">
                  <c:v>3.9030879012345681</c:v>
                </c:pt>
                <c:pt idx="17">
                  <c:v>1.3384799999999999</c:v>
                </c:pt>
                <c:pt idx="18">
                  <c:v>1.435402222222222</c:v>
                </c:pt>
                <c:pt idx="19">
                  <c:v>17.147712592592594</c:v>
                </c:pt>
                <c:pt idx="20">
                  <c:v>1.5555575308641971</c:v>
                </c:pt>
              </c:numCache>
            </c:numRef>
          </c:yVal>
          <c:smooth val="0"/>
        </c:ser>
        <c:ser>
          <c:idx val="1"/>
          <c:order val="1"/>
          <c:tx>
            <c:v>Western Aynak</c:v>
          </c:tx>
          <c:spPr>
            <a:ln w="19050">
              <a:noFill/>
            </a:ln>
          </c:spPr>
          <c:xVal>
            <c:numRef>
              <c:f>'SM2_Table 4 depth profiles'!$E$25:$E$43</c:f>
              <c:numCache>
                <c:formatCode>0.00</c:formatCode>
                <c:ptCount val="19"/>
                <c:pt idx="0">
                  <c:v>18.11613333333333</c:v>
                </c:pt>
                <c:pt idx="1">
                  <c:v>19.698666666666668</c:v>
                </c:pt>
                <c:pt idx="2">
                  <c:v>14.549900000000001</c:v>
                </c:pt>
                <c:pt idx="3">
                  <c:v>13.329800000000001</c:v>
                </c:pt>
                <c:pt idx="4">
                  <c:v>8.5822000000000003</c:v>
                </c:pt>
                <c:pt idx="5">
                  <c:v>12.881599999999999</c:v>
                </c:pt>
                <c:pt idx="6">
                  <c:v>12.425099999999999</c:v>
                </c:pt>
                <c:pt idx="7">
                  <c:v>11.2714</c:v>
                </c:pt>
                <c:pt idx="9">
                  <c:v>22.609199999999998</c:v>
                </c:pt>
                <c:pt idx="12">
                  <c:v>11.498266666666664</c:v>
                </c:pt>
                <c:pt idx="13">
                  <c:v>5.5609999999999999</c:v>
                </c:pt>
                <c:pt idx="14">
                  <c:v>10.026399999999999</c:v>
                </c:pt>
                <c:pt idx="15">
                  <c:v>8.1256999999999984</c:v>
                </c:pt>
                <c:pt idx="16">
                  <c:v>22.658999999999999</c:v>
                </c:pt>
                <c:pt idx="18">
                  <c:v>23.389399999999998</c:v>
                </c:pt>
              </c:numCache>
            </c:numRef>
          </c:xVal>
          <c:yVal>
            <c:numRef>
              <c:f>'SM2_Table 4 depth profiles'!$P$25:$P$43</c:f>
              <c:numCache>
                <c:formatCode>0.00</c:formatCode>
                <c:ptCount val="19"/>
                <c:pt idx="0">
                  <c:v>3.1415511111111103</c:v>
                </c:pt>
                <c:pt idx="1">
                  <c:v>3.1630540740740742</c:v>
                </c:pt>
                <c:pt idx="2">
                  <c:v>7.9458567901234547</c:v>
                </c:pt>
                <c:pt idx="3">
                  <c:v>1.5793555555555552</c:v>
                </c:pt>
                <c:pt idx="4">
                  <c:v>7.5248012345679012</c:v>
                </c:pt>
                <c:pt idx="5">
                  <c:v>5.2485590123456785</c:v>
                </c:pt>
                <c:pt idx="6">
                  <c:v>5.2382841975308638</c:v>
                </c:pt>
                <c:pt idx="7">
                  <c:v>3.1723755555555551</c:v>
                </c:pt>
                <c:pt idx="8">
                  <c:v>1.5779785185185184</c:v>
                </c:pt>
                <c:pt idx="9">
                  <c:v>9.812271604938271</c:v>
                </c:pt>
                <c:pt idx="10">
                  <c:v>7.2612928395061713</c:v>
                </c:pt>
                <c:pt idx="11">
                  <c:v>7.0274437037037023</c:v>
                </c:pt>
                <c:pt idx="12">
                  <c:v>1.6881767901234566</c:v>
                </c:pt>
                <c:pt idx="13">
                  <c:v>5.6758288888888879</c:v>
                </c:pt>
                <c:pt idx="14">
                  <c:v>14.858300246913576</c:v>
                </c:pt>
                <c:pt idx="15">
                  <c:v>6.2262906172839498</c:v>
                </c:pt>
                <c:pt idx="16">
                  <c:v>4.9039113580246907</c:v>
                </c:pt>
                <c:pt idx="17">
                  <c:v>0.87685481481481475</c:v>
                </c:pt>
                <c:pt idx="18">
                  <c:v>1.0623311111111111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482432"/>
        <c:axId val="142500992"/>
      </c:scatterChart>
      <c:valAx>
        <c:axId val="142482432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GB"/>
                  <a:t>MgO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42500992"/>
        <c:crosses val="autoZero"/>
        <c:crossBetween val="midCat"/>
      </c:valAx>
      <c:valAx>
        <c:axId val="14250099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Fe2O3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42482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GB"/>
              <a:t>Al vs. K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3244790739994708"/>
          <c:y val="0.14068052696324751"/>
          <c:w val="0.75704962962962974"/>
          <c:h val="0.69089993569903929"/>
        </c:manualLayout>
      </c:layout>
      <c:scatterChart>
        <c:scatterStyle val="lineMarker"/>
        <c:varyColors val="0"/>
        <c:ser>
          <c:idx val="0"/>
          <c:order val="0"/>
          <c:tx>
            <c:v>Central Aynak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'SM2_Table 4 depth profiles'!$F$3:$F$23</c:f>
              <c:numCache>
                <c:formatCode>0.00</c:formatCode>
                <c:ptCount val="21"/>
                <c:pt idx="1">
                  <c:v>1.0604999999999998</c:v>
                </c:pt>
                <c:pt idx="2">
                  <c:v>0.71050000000000002</c:v>
                </c:pt>
                <c:pt idx="3">
                  <c:v>1.26525</c:v>
                </c:pt>
                <c:pt idx="4">
                  <c:v>9.0335000000000001</c:v>
                </c:pt>
                <c:pt idx="5">
                  <c:v>8.2739999999999991</c:v>
                </c:pt>
                <c:pt idx="6">
                  <c:v>9.0754999999999999</c:v>
                </c:pt>
                <c:pt idx="7">
                  <c:v>6.8932499999999983</c:v>
                </c:pt>
                <c:pt idx="8">
                  <c:v>10.283000000000001</c:v>
                </c:pt>
                <c:pt idx="9">
                  <c:v>15.200499999999998</c:v>
                </c:pt>
                <c:pt idx="10">
                  <c:v>16.218999999999998</c:v>
                </c:pt>
                <c:pt idx="11">
                  <c:v>16.309999999999999</c:v>
                </c:pt>
                <c:pt idx="12">
                  <c:v>8.5960000000000001</c:v>
                </c:pt>
                <c:pt idx="13">
                  <c:v>7.3709999999999996</c:v>
                </c:pt>
                <c:pt idx="14">
                  <c:v>5.2674999999999992</c:v>
                </c:pt>
                <c:pt idx="15">
                  <c:v>5.0364999999999993</c:v>
                </c:pt>
                <c:pt idx="16">
                  <c:v>1.2179999999999997</c:v>
                </c:pt>
                <c:pt idx="17">
                  <c:v>1.4209999999999998</c:v>
                </c:pt>
                <c:pt idx="18">
                  <c:v>0.72099999999999975</c:v>
                </c:pt>
                <c:pt idx="19">
                  <c:v>5.2639999999999993</c:v>
                </c:pt>
              </c:numCache>
            </c:numRef>
          </c:xVal>
          <c:yVal>
            <c:numRef>
              <c:f>'SM2_Table 4 depth profiles'!$J$3:$J$23</c:f>
              <c:numCache>
                <c:formatCode>0.00</c:formatCode>
                <c:ptCount val="21"/>
                <c:pt idx="1">
                  <c:v>9.9600000000000008E-2</c:v>
                </c:pt>
                <c:pt idx="2">
                  <c:v>8.208E-2</c:v>
                </c:pt>
                <c:pt idx="3">
                  <c:v>0.12004000000000001</c:v>
                </c:pt>
                <c:pt idx="4">
                  <c:v>3.4114399999999994</c:v>
                </c:pt>
                <c:pt idx="5">
                  <c:v>4.4104399999999995</c:v>
                </c:pt>
                <c:pt idx="6">
                  <c:v>6.2654799999999993</c:v>
                </c:pt>
                <c:pt idx="7">
                  <c:v>0.27666000000000002</c:v>
                </c:pt>
                <c:pt idx="8">
                  <c:v>2.5561599999999998</c:v>
                </c:pt>
                <c:pt idx="11">
                  <c:v>0.91139999999999988</c:v>
                </c:pt>
                <c:pt idx="12">
                  <c:v>8.7199999999999986E-2</c:v>
                </c:pt>
                <c:pt idx="13">
                  <c:v>0.13807999999999998</c:v>
                </c:pt>
                <c:pt idx="14">
                  <c:v>1.7960399999999999</c:v>
                </c:pt>
                <c:pt idx="15">
                  <c:v>0.4917999999999999</c:v>
                </c:pt>
                <c:pt idx="16">
                  <c:v>0.13343999999999998</c:v>
                </c:pt>
                <c:pt idx="17">
                  <c:v>8.4000000000000005E-2</c:v>
                </c:pt>
                <c:pt idx="18">
                  <c:v>0.15875999999999998</c:v>
                </c:pt>
                <c:pt idx="19">
                  <c:v>1.5332799999999998</c:v>
                </c:pt>
              </c:numCache>
            </c:numRef>
          </c:yVal>
          <c:smooth val="0"/>
        </c:ser>
        <c:ser>
          <c:idx val="1"/>
          <c:order val="1"/>
          <c:tx>
            <c:v>Western Aynak</c:v>
          </c:tx>
          <c:spPr>
            <a:ln w="19050">
              <a:noFill/>
            </a:ln>
          </c:spPr>
          <c:xVal>
            <c:numRef>
              <c:f>'SM2_Table 4 depth profiles'!$F$25:$F$43</c:f>
              <c:numCache>
                <c:formatCode>0.00</c:formatCode>
                <c:ptCount val="19"/>
                <c:pt idx="0">
                  <c:v>1.3860000000000001</c:v>
                </c:pt>
                <c:pt idx="1">
                  <c:v>7.3079999999999989</c:v>
                </c:pt>
                <c:pt idx="2">
                  <c:v>3.5629999999999997</c:v>
                </c:pt>
                <c:pt idx="3">
                  <c:v>0.35700000000000004</c:v>
                </c:pt>
                <c:pt idx="4">
                  <c:v>14.8995</c:v>
                </c:pt>
                <c:pt idx="5">
                  <c:v>18.322499999999998</c:v>
                </c:pt>
                <c:pt idx="6">
                  <c:v>2.9504999999999999</c:v>
                </c:pt>
                <c:pt idx="7">
                  <c:v>3.6225000000000005</c:v>
                </c:pt>
                <c:pt idx="8">
                  <c:v>4.1019999999999994</c:v>
                </c:pt>
                <c:pt idx="9">
                  <c:v>6.5204999999999993</c:v>
                </c:pt>
                <c:pt idx="10">
                  <c:v>10.982999999999999</c:v>
                </c:pt>
                <c:pt idx="11">
                  <c:v>7.3569999999999993</c:v>
                </c:pt>
                <c:pt idx="12">
                  <c:v>11.1195</c:v>
                </c:pt>
                <c:pt idx="13">
                  <c:v>10.772999999999998</c:v>
                </c:pt>
                <c:pt idx="14">
                  <c:v>15.113</c:v>
                </c:pt>
                <c:pt idx="15">
                  <c:v>11.724999999999998</c:v>
                </c:pt>
                <c:pt idx="16">
                  <c:v>13.331499999999998</c:v>
                </c:pt>
                <c:pt idx="17">
                  <c:v>1.5434999999999999</c:v>
                </c:pt>
                <c:pt idx="18">
                  <c:v>0.54074999999999995</c:v>
                </c:pt>
              </c:numCache>
            </c:numRef>
          </c:xVal>
          <c:yVal>
            <c:numRef>
              <c:f>'SM2_Table 4 depth profiles'!$J$25:$J$43</c:f>
              <c:numCache>
                <c:formatCode>0.00</c:formatCode>
                <c:ptCount val="19"/>
                <c:pt idx="0">
                  <c:v>0.42791999999999997</c:v>
                </c:pt>
                <c:pt idx="1">
                  <c:v>0.43607999999999997</c:v>
                </c:pt>
                <c:pt idx="2">
                  <c:v>0.14262</c:v>
                </c:pt>
                <c:pt idx="5">
                  <c:v>9.1433599999999995</c:v>
                </c:pt>
                <c:pt idx="6">
                  <c:v>0.68796000000000002</c:v>
                </c:pt>
                <c:pt idx="7">
                  <c:v>0.59923999999999999</c:v>
                </c:pt>
                <c:pt idx="8">
                  <c:v>1.1502600000000001</c:v>
                </c:pt>
                <c:pt idx="9">
                  <c:v>0.11899999999999999</c:v>
                </c:pt>
                <c:pt idx="10">
                  <c:v>5.2695600000000002</c:v>
                </c:pt>
                <c:pt idx="11">
                  <c:v>3.9081600000000001</c:v>
                </c:pt>
                <c:pt idx="12">
                  <c:v>1.1140799999999997</c:v>
                </c:pt>
                <c:pt idx="13">
                  <c:v>5.6456000000000008</c:v>
                </c:pt>
                <c:pt idx="15">
                  <c:v>4.6831199999999997</c:v>
                </c:pt>
                <c:pt idx="16">
                  <c:v>5.7307199999999998</c:v>
                </c:pt>
                <c:pt idx="17">
                  <c:v>0.25655999999999995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543104"/>
        <c:axId val="142545280"/>
      </c:scatterChart>
      <c:valAx>
        <c:axId val="142543104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GB"/>
                  <a:t>Al2O3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42545280"/>
        <c:crosses val="autoZero"/>
        <c:crossBetween val="midCat"/>
      </c:valAx>
      <c:valAx>
        <c:axId val="14254528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K2O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425431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/>
              <a:t>Component 2  14.6%</a:t>
            </a:r>
          </a:p>
        </c:rich>
      </c:tx>
      <c:layout>
        <c:manualLayout>
          <c:xMode val="edge"/>
          <c:yMode val="edge"/>
          <c:x val="0.39831255468066484"/>
          <c:y val="1.433691756272401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502405949256346E-2"/>
          <c:y val="9.1171130490409147E-2"/>
          <c:w val="0.88194203849518815"/>
          <c:h val="0.73722424481885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[1]PCAforAllData!$C$3</c:f>
              <c:strCache>
                <c:ptCount val="1"/>
                <c:pt idx="0">
                  <c:v>Component 2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75000"/>
                  </a:schemeClr>
                </a:gs>
                <a:gs pos="50000">
                  <a:schemeClr val="accent6">
                    <a:lumMod val="40000"/>
                    <a:lumOff val="60000"/>
                  </a:schemeClr>
                </a:gs>
                <a:gs pos="100000">
                  <a:schemeClr val="accent6">
                    <a:lumMod val="20000"/>
                    <a:lumOff val="80000"/>
                  </a:schemeClr>
                </a:gs>
              </a:gsLst>
              <a:lin ang="5400000" scaled="1"/>
              <a:tileRect/>
            </a:gradFill>
            <a:ln>
              <a:solidFill>
                <a:schemeClr val="tx1"/>
              </a:solidFill>
            </a:ln>
          </c:spPr>
          <c:invertIfNegative val="1"/>
          <c:cat>
            <c:strRef>
              <c:f>[1]PCAforAllData!$A$4:$A$31</c:f>
              <c:strCache>
                <c:ptCount val="28"/>
                <c:pt idx="0">
                  <c:v>LE</c:v>
                </c:pt>
                <c:pt idx="1">
                  <c:v>MgO</c:v>
                </c:pt>
                <c:pt idx="2">
                  <c:v>Al2O3</c:v>
                </c:pt>
                <c:pt idx="3">
                  <c:v>SiO2</c:v>
                </c:pt>
                <c:pt idx="4">
                  <c:v>P</c:v>
                </c:pt>
                <c:pt idx="5">
                  <c:v>S</c:v>
                </c:pt>
                <c:pt idx="6">
                  <c:v>K2O</c:v>
                </c:pt>
                <c:pt idx="7">
                  <c:v>CaO</c:v>
                </c:pt>
                <c:pt idx="8">
                  <c:v>TiO2</c:v>
                </c:pt>
                <c:pt idx="9">
                  <c:v>V</c:v>
                </c:pt>
                <c:pt idx="10">
                  <c:v>Cr2O3</c:v>
                </c:pt>
                <c:pt idx="11">
                  <c:v>MnO</c:v>
                </c:pt>
                <c:pt idx="12">
                  <c:v>Fe2O3</c:v>
                </c:pt>
                <c:pt idx="13">
                  <c:v>Ni</c:v>
                </c:pt>
                <c:pt idx="14">
                  <c:v>Cu</c:v>
                </c:pt>
                <c:pt idx="15">
                  <c:v>Zn</c:v>
                </c:pt>
                <c:pt idx="16">
                  <c:v>As</c:v>
                </c:pt>
                <c:pt idx="17">
                  <c:v>Se</c:v>
                </c:pt>
                <c:pt idx="18">
                  <c:v>Rb</c:v>
                </c:pt>
                <c:pt idx="19">
                  <c:v>Sr</c:v>
                </c:pt>
                <c:pt idx="20">
                  <c:v>Y</c:v>
                </c:pt>
                <c:pt idx="21">
                  <c:v>Zr</c:v>
                </c:pt>
                <c:pt idx="22">
                  <c:v>Nb</c:v>
                </c:pt>
                <c:pt idx="23">
                  <c:v>Mo</c:v>
                </c:pt>
                <c:pt idx="24">
                  <c:v>Pb</c:v>
                </c:pt>
                <c:pt idx="25">
                  <c:v>Bi</c:v>
                </c:pt>
                <c:pt idx="26">
                  <c:v>Th</c:v>
                </c:pt>
                <c:pt idx="27">
                  <c:v>U</c:v>
                </c:pt>
              </c:strCache>
            </c:strRef>
          </c:cat>
          <c:val>
            <c:numRef>
              <c:f>[1]PCAforAllData!$C$4:$C$31</c:f>
              <c:numCache>
                <c:formatCode>General</c:formatCode>
                <c:ptCount val="28"/>
                <c:pt idx="0">
                  <c:v>-0.25700000000000001</c:v>
                </c:pt>
                <c:pt idx="1">
                  <c:v>0.161</c:v>
                </c:pt>
                <c:pt idx="2">
                  <c:v>-6.5000000000000002E-2</c:v>
                </c:pt>
                <c:pt idx="3">
                  <c:v>-0.53800000000000003</c:v>
                </c:pt>
                <c:pt idx="4">
                  <c:v>-1.0999999999999999E-2</c:v>
                </c:pt>
                <c:pt idx="5">
                  <c:v>0.60399999999999998</c:v>
                </c:pt>
                <c:pt idx="6">
                  <c:v>-0.28899999999999998</c:v>
                </c:pt>
                <c:pt idx="7">
                  <c:v>0.37</c:v>
                </c:pt>
                <c:pt idx="8">
                  <c:v>-0.156</c:v>
                </c:pt>
                <c:pt idx="9">
                  <c:v>-4.2999999999999997E-2</c:v>
                </c:pt>
                <c:pt idx="10">
                  <c:v>-2.4E-2</c:v>
                </c:pt>
                <c:pt idx="11">
                  <c:v>0.28699999999999998</c:v>
                </c:pt>
                <c:pt idx="12">
                  <c:v>0.30199999999999999</c:v>
                </c:pt>
                <c:pt idx="13">
                  <c:v>-6.6000000000000003E-2</c:v>
                </c:pt>
                <c:pt idx="14">
                  <c:v>0.93500000000000005</c:v>
                </c:pt>
                <c:pt idx="15">
                  <c:v>8.7999999999999995E-2</c:v>
                </c:pt>
                <c:pt idx="16">
                  <c:v>-0.125</c:v>
                </c:pt>
                <c:pt idx="17">
                  <c:v>0.86699999999999999</c:v>
                </c:pt>
                <c:pt idx="18">
                  <c:v>-0.29599999999999999</c:v>
                </c:pt>
                <c:pt idx="19">
                  <c:v>0.34799999999999998</c:v>
                </c:pt>
                <c:pt idx="20">
                  <c:v>3.5999999999999997E-2</c:v>
                </c:pt>
                <c:pt idx="21">
                  <c:v>0.34</c:v>
                </c:pt>
                <c:pt idx="22">
                  <c:v>8.7999999999999995E-2</c:v>
                </c:pt>
                <c:pt idx="23">
                  <c:v>0.02</c:v>
                </c:pt>
                <c:pt idx="24">
                  <c:v>6.6000000000000003E-2</c:v>
                </c:pt>
                <c:pt idx="25">
                  <c:v>0.89700000000000002</c:v>
                </c:pt>
                <c:pt idx="26">
                  <c:v>0.35899999999999999</c:v>
                </c:pt>
                <c:pt idx="27">
                  <c:v>-2.5000000000000001E-2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47189376"/>
        <c:axId val="47199360"/>
      </c:barChart>
      <c:catAx>
        <c:axId val="471893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>
            <a:solidFill>
              <a:schemeClr val="tx1"/>
            </a:solidFill>
          </a:ln>
        </c:spPr>
        <c:txPr>
          <a:bodyPr anchor="b" anchorCtr="0"/>
          <a:lstStyle/>
          <a:p>
            <a:pPr>
              <a:defRPr sz="900"/>
            </a:pPr>
            <a:endParaRPr lang="en-US"/>
          </a:p>
        </c:txPr>
        <c:crossAx val="47199360"/>
        <c:crossesAt val="0"/>
        <c:auto val="1"/>
        <c:lblAlgn val="ctr"/>
        <c:lblOffset val="100"/>
        <c:noMultiLvlLbl val="0"/>
      </c:catAx>
      <c:valAx>
        <c:axId val="47199360"/>
        <c:scaling>
          <c:orientation val="minMax"/>
          <c:max val="1"/>
          <c:min val="-1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900"/>
            </a:pPr>
            <a:endParaRPr lang="en-US"/>
          </a:p>
        </c:txPr>
        <c:crossAx val="47189376"/>
        <c:crossesAt val="1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GB"/>
              <a:t>Fe vs. Ti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978586096161248"/>
          <c:y val="0.14129519571197729"/>
          <c:w val="0.77456666666666663"/>
          <c:h val="0.68954939946024763"/>
        </c:manualLayout>
      </c:layout>
      <c:scatterChart>
        <c:scatterStyle val="lineMarker"/>
        <c:varyColors val="0"/>
        <c:ser>
          <c:idx val="0"/>
          <c:order val="0"/>
          <c:tx>
            <c:v>Central Aynak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'SM2_Table 4 depth profiles'!$P$3:$P$23</c:f>
              <c:numCache>
                <c:formatCode>0.00</c:formatCode>
                <c:ptCount val="21"/>
                <c:pt idx="0">
                  <c:v>7.2559259259259248</c:v>
                </c:pt>
                <c:pt idx="1">
                  <c:v>2.5652081481481481</c:v>
                </c:pt>
                <c:pt idx="2">
                  <c:v>1.5323244444444444</c:v>
                </c:pt>
                <c:pt idx="3">
                  <c:v>3.3836624691358019</c:v>
                </c:pt>
                <c:pt idx="4">
                  <c:v>6.1359358024691346</c:v>
                </c:pt>
                <c:pt idx="5">
                  <c:v>7.5140320987654308</c:v>
                </c:pt>
                <c:pt idx="6">
                  <c:v>5.8956958024691355</c:v>
                </c:pt>
                <c:pt idx="7">
                  <c:v>10.097706666666665</c:v>
                </c:pt>
                <c:pt idx="8">
                  <c:v>11.502743456790123</c:v>
                </c:pt>
                <c:pt idx="9">
                  <c:v>5.2812548148148144</c:v>
                </c:pt>
                <c:pt idx="10">
                  <c:v>14.6778024691358</c:v>
                </c:pt>
                <c:pt idx="11">
                  <c:v>9.6561014814814801</c:v>
                </c:pt>
                <c:pt idx="12">
                  <c:v>3.7651017283950612</c:v>
                </c:pt>
                <c:pt idx="13">
                  <c:v>2.8009286419753088</c:v>
                </c:pt>
                <c:pt idx="14">
                  <c:v>5.3130679012345672</c:v>
                </c:pt>
                <c:pt idx="15">
                  <c:v>3.5186827160493817</c:v>
                </c:pt>
                <c:pt idx="16">
                  <c:v>3.9030879012345681</c:v>
                </c:pt>
                <c:pt idx="17">
                  <c:v>1.3384799999999999</c:v>
                </c:pt>
                <c:pt idx="18">
                  <c:v>1.435402222222222</c:v>
                </c:pt>
                <c:pt idx="19">
                  <c:v>17.147712592592594</c:v>
                </c:pt>
                <c:pt idx="20">
                  <c:v>1.5555575308641971</c:v>
                </c:pt>
              </c:numCache>
            </c:numRef>
          </c:xVal>
          <c:yVal>
            <c:numRef>
              <c:f>'SM2_Table 4 depth profiles'!$L$3:$L$23</c:f>
              <c:numCache>
                <c:formatCode>0.00</c:formatCode>
                <c:ptCount val="21"/>
                <c:pt idx="1">
                  <c:v>6.1121999999999996E-2</c:v>
                </c:pt>
                <c:pt idx="2">
                  <c:v>0.11356000000000001</c:v>
                </c:pt>
                <c:pt idx="3">
                  <c:v>0.1194885</c:v>
                </c:pt>
                <c:pt idx="4">
                  <c:v>0.46214466666666665</c:v>
                </c:pt>
                <c:pt idx="5">
                  <c:v>0.42451399999999995</c:v>
                </c:pt>
                <c:pt idx="6">
                  <c:v>0.6378286666666666</c:v>
                </c:pt>
                <c:pt idx="7">
                  <c:v>0.16825249999999997</c:v>
                </c:pt>
                <c:pt idx="8">
                  <c:v>0.61717633333333333</c:v>
                </c:pt>
                <c:pt idx="9">
                  <c:v>1.0700246666666664</c:v>
                </c:pt>
                <c:pt idx="10">
                  <c:v>1.3552606666666664</c:v>
                </c:pt>
                <c:pt idx="11">
                  <c:v>0.95590799999999998</c:v>
                </c:pt>
                <c:pt idx="12">
                  <c:v>0.54113566666666668</c:v>
                </c:pt>
                <c:pt idx="13">
                  <c:v>0.28657199999999999</c:v>
                </c:pt>
                <c:pt idx="14">
                  <c:v>0.37636233333333335</c:v>
                </c:pt>
                <c:pt idx="15">
                  <c:v>0.17245533333333335</c:v>
                </c:pt>
                <c:pt idx="16">
                  <c:v>6.0008666666666668E-2</c:v>
                </c:pt>
                <c:pt idx="17">
                  <c:v>0.14011300000000002</c:v>
                </c:pt>
                <c:pt idx="18">
                  <c:v>7.5233499999999995E-2</c:v>
                </c:pt>
                <c:pt idx="19">
                  <c:v>0.18219700000000003</c:v>
                </c:pt>
              </c:numCache>
            </c:numRef>
          </c:yVal>
          <c:smooth val="0"/>
        </c:ser>
        <c:ser>
          <c:idx val="1"/>
          <c:order val="1"/>
          <c:tx>
            <c:v>Western Aynak</c:v>
          </c:tx>
          <c:spPr>
            <a:ln w="19050">
              <a:noFill/>
            </a:ln>
          </c:spPr>
          <c:xVal>
            <c:numRef>
              <c:f>'SM2_Table 4 depth profiles'!$P$25:$P$43</c:f>
              <c:numCache>
                <c:formatCode>0.00</c:formatCode>
                <c:ptCount val="19"/>
                <c:pt idx="0">
                  <c:v>3.1415511111111103</c:v>
                </c:pt>
                <c:pt idx="1">
                  <c:v>3.1630540740740742</c:v>
                </c:pt>
                <c:pt idx="2">
                  <c:v>7.9458567901234547</c:v>
                </c:pt>
                <c:pt idx="3">
                  <c:v>1.5793555555555552</c:v>
                </c:pt>
                <c:pt idx="4">
                  <c:v>7.5248012345679012</c:v>
                </c:pt>
                <c:pt idx="5">
                  <c:v>5.2485590123456785</c:v>
                </c:pt>
                <c:pt idx="6">
                  <c:v>5.2382841975308638</c:v>
                </c:pt>
                <c:pt idx="7">
                  <c:v>3.1723755555555551</c:v>
                </c:pt>
                <c:pt idx="8">
                  <c:v>1.5779785185185184</c:v>
                </c:pt>
                <c:pt idx="9">
                  <c:v>9.812271604938271</c:v>
                </c:pt>
                <c:pt idx="10">
                  <c:v>7.2612928395061713</c:v>
                </c:pt>
                <c:pt idx="11">
                  <c:v>7.0274437037037023</c:v>
                </c:pt>
                <c:pt idx="12">
                  <c:v>1.6881767901234566</c:v>
                </c:pt>
                <c:pt idx="13">
                  <c:v>5.6758288888888879</c:v>
                </c:pt>
                <c:pt idx="14">
                  <c:v>14.858300246913576</c:v>
                </c:pt>
                <c:pt idx="15">
                  <c:v>6.2262906172839498</c:v>
                </c:pt>
                <c:pt idx="16">
                  <c:v>4.9039113580246907</c:v>
                </c:pt>
                <c:pt idx="17">
                  <c:v>0.87685481481481475</c:v>
                </c:pt>
                <c:pt idx="18">
                  <c:v>1.0623311111111111</c:v>
                </c:pt>
              </c:numCache>
            </c:numRef>
          </c:xVal>
          <c:yVal>
            <c:numRef>
              <c:f>'SM2_Table 4 depth profiles'!$L$25:$L$43</c:f>
              <c:numCache>
                <c:formatCode>0.00</c:formatCode>
                <c:ptCount val="19"/>
                <c:pt idx="0">
                  <c:v>0.17930233333333331</c:v>
                </c:pt>
                <c:pt idx="1">
                  <c:v>0.13888833333333334</c:v>
                </c:pt>
                <c:pt idx="2">
                  <c:v>0.27571699999999999</c:v>
                </c:pt>
                <c:pt idx="3">
                  <c:v>9.8195999999999992E-2</c:v>
                </c:pt>
                <c:pt idx="4">
                  <c:v>1.2487703333333331</c:v>
                </c:pt>
                <c:pt idx="5">
                  <c:v>2.5646746666666664</c:v>
                </c:pt>
                <c:pt idx="6">
                  <c:v>0.12486033333333332</c:v>
                </c:pt>
                <c:pt idx="7">
                  <c:v>0.21515166666666666</c:v>
                </c:pt>
                <c:pt idx="8">
                  <c:v>0.28879866666666659</c:v>
                </c:pt>
                <c:pt idx="9">
                  <c:v>0.22778799999999999</c:v>
                </c:pt>
                <c:pt idx="10">
                  <c:v>1.8538670000000002</c:v>
                </c:pt>
                <c:pt idx="11">
                  <c:v>0.43575866666666657</c:v>
                </c:pt>
                <c:pt idx="12">
                  <c:v>0.41065299999999999</c:v>
                </c:pt>
                <c:pt idx="13">
                  <c:v>0.585669</c:v>
                </c:pt>
                <c:pt idx="14">
                  <c:v>1.5586666666666669</c:v>
                </c:pt>
                <c:pt idx="15">
                  <c:v>0.62285433333333329</c:v>
                </c:pt>
                <c:pt idx="16">
                  <c:v>0.51725466666666664</c:v>
                </c:pt>
                <c:pt idx="17">
                  <c:v>0.12029566666666668</c:v>
                </c:pt>
                <c:pt idx="18">
                  <c:v>0.13560399999999997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592256"/>
        <c:axId val="142672256"/>
      </c:scatterChart>
      <c:valAx>
        <c:axId val="142592256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GB"/>
                  <a:t>Fe2O3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42672256"/>
        <c:crosses val="autoZero"/>
        <c:crossBetween val="midCat"/>
      </c:valAx>
      <c:valAx>
        <c:axId val="14267225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TiO2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425922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GB"/>
              <a:t>Fe vs. 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3080579127884914"/>
          <c:y val="0.1218920683454494"/>
          <c:w val="0.77843981001645368"/>
          <c:h val="0.73218151099762008"/>
        </c:manualLayout>
      </c:layout>
      <c:scatterChart>
        <c:scatterStyle val="lineMarker"/>
        <c:varyColors val="0"/>
        <c:ser>
          <c:idx val="0"/>
          <c:order val="0"/>
          <c:tx>
            <c:v>Central Aynak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'SM2_Table 4 depth profiles'!$P$3:$P$23</c:f>
              <c:numCache>
                <c:formatCode>0.00</c:formatCode>
                <c:ptCount val="21"/>
                <c:pt idx="0">
                  <c:v>7.2559259259259248</c:v>
                </c:pt>
                <c:pt idx="1">
                  <c:v>2.5652081481481481</c:v>
                </c:pt>
                <c:pt idx="2">
                  <c:v>1.5323244444444444</c:v>
                </c:pt>
                <c:pt idx="3">
                  <c:v>3.3836624691358019</c:v>
                </c:pt>
                <c:pt idx="4">
                  <c:v>6.1359358024691346</c:v>
                </c:pt>
                <c:pt idx="5">
                  <c:v>7.5140320987654308</c:v>
                </c:pt>
                <c:pt idx="6">
                  <c:v>5.8956958024691355</c:v>
                </c:pt>
                <c:pt idx="7">
                  <c:v>10.097706666666665</c:v>
                </c:pt>
                <c:pt idx="8">
                  <c:v>11.502743456790123</c:v>
                </c:pt>
                <c:pt idx="9">
                  <c:v>5.2812548148148144</c:v>
                </c:pt>
                <c:pt idx="10">
                  <c:v>14.6778024691358</c:v>
                </c:pt>
                <c:pt idx="11">
                  <c:v>9.6561014814814801</c:v>
                </c:pt>
                <c:pt idx="12">
                  <c:v>3.7651017283950612</c:v>
                </c:pt>
                <c:pt idx="13">
                  <c:v>2.8009286419753088</c:v>
                </c:pt>
                <c:pt idx="14">
                  <c:v>5.3130679012345672</c:v>
                </c:pt>
                <c:pt idx="15">
                  <c:v>3.5186827160493817</c:v>
                </c:pt>
                <c:pt idx="16">
                  <c:v>3.9030879012345681</c:v>
                </c:pt>
                <c:pt idx="17">
                  <c:v>1.3384799999999999</c:v>
                </c:pt>
                <c:pt idx="18">
                  <c:v>1.435402222222222</c:v>
                </c:pt>
                <c:pt idx="19">
                  <c:v>17.147712592592594</c:v>
                </c:pt>
                <c:pt idx="20">
                  <c:v>1.5555575308641971</c:v>
                </c:pt>
              </c:numCache>
            </c:numRef>
          </c:xVal>
          <c:yVal>
            <c:numRef>
              <c:f>'SM2_Table 4 depth profiles'!$I$3:$I$23</c:f>
              <c:numCache>
                <c:formatCode>0.000</c:formatCode>
                <c:ptCount val="21"/>
                <c:pt idx="1">
                  <c:v>0.33605000000000002</c:v>
                </c:pt>
                <c:pt idx="2">
                  <c:v>1.3718333333333332</c:v>
                </c:pt>
                <c:pt idx="3">
                  <c:v>1.2221333333333333</c:v>
                </c:pt>
                <c:pt idx="4">
                  <c:v>2.8048333333333333</c:v>
                </c:pt>
                <c:pt idx="5">
                  <c:v>6.2129000000000003</c:v>
                </c:pt>
                <c:pt idx="6">
                  <c:v>9.4399999999999998E-2</c:v>
                </c:pt>
                <c:pt idx="7">
                  <c:v>5.6095666666666668</c:v>
                </c:pt>
                <c:pt idx="8">
                  <c:v>1.2182000000000002</c:v>
                </c:pt>
                <c:pt idx="9">
                  <c:v>1.4773666666666667</c:v>
                </c:pt>
                <c:pt idx="10">
                  <c:v>2.0559000000000003</c:v>
                </c:pt>
                <c:pt idx="11">
                  <c:v>2.1196000000000002</c:v>
                </c:pt>
                <c:pt idx="12">
                  <c:v>0.1908</c:v>
                </c:pt>
                <c:pt idx="13">
                  <c:v>0.18579999999999999</c:v>
                </c:pt>
                <c:pt idx="14">
                  <c:v>1.8471000000000002</c:v>
                </c:pt>
                <c:pt idx="15">
                  <c:v>0.21325</c:v>
                </c:pt>
                <c:pt idx="16">
                  <c:v>2.4712999999999998</c:v>
                </c:pt>
                <c:pt idx="17">
                  <c:v>0.35503333333333331</c:v>
                </c:pt>
                <c:pt idx="18">
                  <c:v>0.26463333333333333</c:v>
                </c:pt>
                <c:pt idx="19">
                  <c:v>5</c:v>
                </c:pt>
                <c:pt idx="20">
                  <c:v>2.5600000000000001E-2</c:v>
                </c:pt>
              </c:numCache>
            </c:numRef>
          </c:yVal>
          <c:smooth val="0"/>
        </c:ser>
        <c:ser>
          <c:idx val="1"/>
          <c:order val="1"/>
          <c:tx>
            <c:v>Western Aynak</c:v>
          </c:tx>
          <c:spPr>
            <a:ln w="19050">
              <a:noFill/>
            </a:ln>
          </c:spPr>
          <c:xVal>
            <c:numRef>
              <c:f>'SM2_Table 4 depth profiles'!$P$25:$P$43</c:f>
              <c:numCache>
                <c:formatCode>0.00</c:formatCode>
                <c:ptCount val="19"/>
                <c:pt idx="0">
                  <c:v>3.1415511111111103</c:v>
                </c:pt>
                <c:pt idx="1">
                  <c:v>3.1630540740740742</c:v>
                </c:pt>
                <c:pt idx="2">
                  <c:v>7.9458567901234547</c:v>
                </c:pt>
                <c:pt idx="3">
                  <c:v>1.5793555555555552</c:v>
                </c:pt>
                <c:pt idx="4">
                  <c:v>7.5248012345679012</c:v>
                </c:pt>
                <c:pt idx="5">
                  <c:v>5.2485590123456785</c:v>
                </c:pt>
                <c:pt idx="6">
                  <c:v>5.2382841975308638</c:v>
                </c:pt>
                <c:pt idx="7">
                  <c:v>3.1723755555555551</c:v>
                </c:pt>
                <c:pt idx="8">
                  <c:v>1.5779785185185184</c:v>
                </c:pt>
                <c:pt idx="9">
                  <c:v>9.812271604938271</c:v>
                </c:pt>
                <c:pt idx="10">
                  <c:v>7.2612928395061713</c:v>
                </c:pt>
                <c:pt idx="11">
                  <c:v>7.0274437037037023</c:v>
                </c:pt>
                <c:pt idx="12">
                  <c:v>1.6881767901234566</c:v>
                </c:pt>
                <c:pt idx="13">
                  <c:v>5.6758288888888879</c:v>
                </c:pt>
                <c:pt idx="14">
                  <c:v>14.858300246913576</c:v>
                </c:pt>
                <c:pt idx="15">
                  <c:v>6.2262906172839498</c:v>
                </c:pt>
                <c:pt idx="16">
                  <c:v>4.9039113580246907</c:v>
                </c:pt>
                <c:pt idx="17">
                  <c:v>0.87685481481481475</c:v>
                </c:pt>
                <c:pt idx="18">
                  <c:v>1.0623311111111111</c:v>
                </c:pt>
              </c:numCache>
            </c:numRef>
          </c:xVal>
          <c:yVal>
            <c:numRef>
              <c:f>'SM2_Table 4 depth profiles'!$I$25:$I$43</c:f>
              <c:numCache>
                <c:formatCode>0.000</c:formatCode>
                <c:ptCount val="19"/>
                <c:pt idx="0">
                  <c:v>0.77246666666666675</c:v>
                </c:pt>
                <c:pt idx="1">
                  <c:v>0.65579999999999994</c:v>
                </c:pt>
                <c:pt idx="2">
                  <c:v>8.0633999999999997</c:v>
                </c:pt>
                <c:pt idx="3">
                  <c:v>0.74089999999999989</c:v>
                </c:pt>
                <c:pt idx="4">
                  <c:v>1.6003999999999998</c:v>
                </c:pt>
                <c:pt idx="5">
                  <c:v>0.1046</c:v>
                </c:pt>
                <c:pt idx="6">
                  <c:v>4.7468666666666666</c:v>
                </c:pt>
                <c:pt idx="7">
                  <c:v>0.88716666666666677</c:v>
                </c:pt>
                <c:pt idx="8">
                  <c:v>0.1158</c:v>
                </c:pt>
                <c:pt idx="9">
                  <c:v>4.9366666666666665</c:v>
                </c:pt>
                <c:pt idx="11">
                  <c:v>6.2152999999999992</c:v>
                </c:pt>
                <c:pt idx="12">
                  <c:v>0.1152</c:v>
                </c:pt>
                <c:pt idx="13">
                  <c:v>4.1199000000000003</c:v>
                </c:pt>
                <c:pt idx="14">
                  <c:v>2.9700000000000001E-2</c:v>
                </c:pt>
                <c:pt idx="16">
                  <c:v>2.2840499999999997</c:v>
                </c:pt>
                <c:pt idx="17">
                  <c:v>0.66123333333333334</c:v>
                </c:pt>
                <c:pt idx="18">
                  <c:v>0.1295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697984"/>
        <c:axId val="142699904"/>
      </c:scatterChart>
      <c:valAx>
        <c:axId val="142697984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GB"/>
                  <a:t>Fe2O3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42699904"/>
        <c:crosses val="autoZero"/>
        <c:crossBetween val="midCat"/>
      </c:valAx>
      <c:valAx>
        <c:axId val="14269990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S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426979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GB"/>
              <a:t>Cu vs. 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3149361435971443"/>
          <c:y val="0.1263611081528202"/>
          <c:w val="0.76732513691359716"/>
          <c:h val="0.72236223805600852"/>
        </c:manualLayout>
      </c:layout>
      <c:scatterChart>
        <c:scatterStyle val="lineMarker"/>
        <c:varyColors val="0"/>
        <c:ser>
          <c:idx val="0"/>
          <c:order val="0"/>
          <c:tx>
            <c:v>Central Aynak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'SM2_Table 4 depth profiles'!$R$3:$R$23</c:f>
              <c:numCache>
                <c:formatCode>0.000</c:formatCode>
                <c:ptCount val="21"/>
                <c:pt idx="0">
                  <c:v>1.8131294964028777</c:v>
                </c:pt>
                <c:pt idx="1">
                  <c:v>0.4058273381294964</c:v>
                </c:pt>
                <c:pt idx="2">
                  <c:v>0.29273381294964035</c:v>
                </c:pt>
                <c:pt idx="3">
                  <c:v>0.59592326139088725</c:v>
                </c:pt>
                <c:pt idx="4">
                  <c:v>0.13611510791366907</c:v>
                </c:pt>
                <c:pt idx="5">
                  <c:v>6.546762589928058E-3</c:v>
                </c:pt>
                <c:pt idx="6">
                  <c:v>3.3812949640287773E-3</c:v>
                </c:pt>
                <c:pt idx="7">
                  <c:v>4.0837649880095919</c:v>
                </c:pt>
                <c:pt idx="8">
                  <c:v>0.3987290167865708</c:v>
                </c:pt>
                <c:pt idx="9">
                  <c:v>2.2062350119904078E-2</c:v>
                </c:pt>
                <c:pt idx="10">
                  <c:v>0.52822541966426872</c:v>
                </c:pt>
                <c:pt idx="11">
                  <c:v>1.5443645083932854E-2</c:v>
                </c:pt>
                <c:pt idx="12">
                  <c:v>1.5812470023980816</c:v>
                </c:pt>
                <c:pt idx="13">
                  <c:v>6.7146282973621116E-2</c:v>
                </c:pt>
                <c:pt idx="14">
                  <c:v>0.71091127098321349</c:v>
                </c:pt>
                <c:pt idx="15">
                  <c:v>1.0623501199040767E-2</c:v>
                </c:pt>
                <c:pt idx="16">
                  <c:v>1.263717026378897</c:v>
                </c:pt>
                <c:pt idx="17">
                  <c:v>0.13100719424460433</c:v>
                </c:pt>
                <c:pt idx="18">
                  <c:v>3.237410071942446E-3</c:v>
                </c:pt>
                <c:pt idx="19">
                  <c:v>1.544364508393286E-2</c:v>
                </c:pt>
                <c:pt idx="20">
                  <c:v>1.9184652278177458E-3</c:v>
                </c:pt>
              </c:numCache>
            </c:numRef>
          </c:xVal>
          <c:yVal>
            <c:numRef>
              <c:f>'SM2_Table 4 depth profiles'!$I$3:$I$23</c:f>
              <c:numCache>
                <c:formatCode>0.000</c:formatCode>
                <c:ptCount val="21"/>
                <c:pt idx="1">
                  <c:v>0.33605000000000002</c:v>
                </c:pt>
                <c:pt idx="2">
                  <c:v>1.3718333333333332</c:v>
                </c:pt>
                <c:pt idx="3">
                  <c:v>1.2221333333333333</c:v>
                </c:pt>
                <c:pt idx="4">
                  <c:v>2.8048333333333333</c:v>
                </c:pt>
                <c:pt idx="5">
                  <c:v>6.2129000000000003</c:v>
                </c:pt>
                <c:pt idx="6">
                  <c:v>9.4399999999999998E-2</c:v>
                </c:pt>
                <c:pt idx="7">
                  <c:v>5.6095666666666668</c:v>
                </c:pt>
                <c:pt idx="8">
                  <c:v>1.2182000000000002</c:v>
                </c:pt>
                <c:pt idx="9">
                  <c:v>1.4773666666666667</c:v>
                </c:pt>
                <c:pt idx="10">
                  <c:v>2.0559000000000003</c:v>
                </c:pt>
                <c:pt idx="11">
                  <c:v>2.1196000000000002</c:v>
                </c:pt>
                <c:pt idx="12">
                  <c:v>0.1908</c:v>
                </c:pt>
                <c:pt idx="13">
                  <c:v>0.18579999999999999</c:v>
                </c:pt>
                <c:pt idx="14">
                  <c:v>1.8471000000000002</c:v>
                </c:pt>
                <c:pt idx="15">
                  <c:v>0.21325</c:v>
                </c:pt>
                <c:pt idx="16">
                  <c:v>2.4712999999999998</c:v>
                </c:pt>
                <c:pt idx="17">
                  <c:v>0.35503333333333331</c:v>
                </c:pt>
                <c:pt idx="18">
                  <c:v>0.26463333333333333</c:v>
                </c:pt>
                <c:pt idx="19">
                  <c:v>5</c:v>
                </c:pt>
                <c:pt idx="20">
                  <c:v>2.5600000000000001E-2</c:v>
                </c:pt>
              </c:numCache>
            </c:numRef>
          </c:yVal>
          <c:smooth val="0"/>
        </c:ser>
        <c:ser>
          <c:idx val="1"/>
          <c:order val="1"/>
          <c:tx>
            <c:v>Western Aynak</c:v>
          </c:tx>
          <c:spPr>
            <a:ln w="19050">
              <a:noFill/>
            </a:ln>
          </c:spPr>
          <c:xVal>
            <c:numRef>
              <c:f>'SM2_Table 4 depth profiles'!$R$25:$R$43</c:f>
              <c:numCache>
                <c:formatCode>0.000</c:formatCode>
                <c:ptCount val="19"/>
                <c:pt idx="0">
                  <c:v>0.28944844124700236</c:v>
                </c:pt>
                <c:pt idx="1">
                  <c:v>0.7517505995203837</c:v>
                </c:pt>
                <c:pt idx="2">
                  <c:v>8.6229016786570742</c:v>
                </c:pt>
                <c:pt idx="3">
                  <c:v>0.19990407673860916</c:v>
                </c:pt>
                <c:pt idx="4">
                  <c:v>0.38402877697841725</c:v>
                </c:pt>
                <c:pt idx="5">
                  <c:v>0.33249400479616309</c:v>
                </c:pt>
                <c:pt idx="6">
                  <c:v>0.74985611510791372</c:v>
                </c:pt>
                <c:pt idx="7">
                  <c:v>0.70458033573141488</c:v>
                </c:pt>
                <c:pt idx="8">
                  <c:v>2.1486810551558756E-2</c:v>
                </c:pt>
                <c:pt idx="9">
                  <c:v>2.0866187050359715</c:v>
                </c:pt>
                <c:pt idx="10">
                  <c:v>2.2997601918465227E-2</c:v>
                </c:pt>
                <c:pt idx="11">
                  <c:v>0.11733812949640288</c:v>
                </c:pt>
                <c:pt idx="12">
                  <c:v>3.1750599520383692E-2</c:v>
                </c:pt>
                <c:pt idx="13">
                  <c:v>1.9505755395683455</c:v>
                </c:pt>
                <c:pt idx="14">
                  <c:v>2.3357314148681061E-2</c:v>
                </c:pt>
                <c:pt idx="15">
                  <c:v>0.26256594724220628</c:v>
                </c:pt>
                <c:pt idx="16">
                  <c:v>0.43398081534772193</c:v>
                </c:pt>
                <c:pt idx="17">
                  <c:v>0.19141486810551561</c:v>
                </c:pt>
                <c:pt idx="18">
                  <c:v>3.357314148681055E-3</c:v>
                </c:pt>
              </c:numCache>
            </c:numRef>
          </c:xVal>
          <c:yVal>
            <c:numRef>
              <c:f>'SM2_Table 4 depth profiles'!$I$25:$I$43</c:f>
              <c:numCache>
                <c:formatCode>0.000</c:formatCode>
                <c:ptCount val="19"/>
                <c:pt idx="0">
                  <c:v>0.77246666666666675</c:v>
                </c:pt>
                <c:pt idx="1">
                  <c:v>0.65579999999999994</c:v>
                </c:pt>
                <c:pt idx="2">
                  <c:v>8.0633999999999997</c:v>
                </c:pt>
                <c:pt idx="3">
                  <c:v>0.74089999999999989</c:v>
                </c:pt>
                <c:pt idx="4">
                  <c:v>1.6003999999999998</c:v>
                </c:pt>
                <c:pt idx="5">
                  <c:v>0.1046</c:v>
                </c:pt>
                <c:pt idx="6">
                  <c:v>4.7468666666666666</c:v>
                </c:pt>
                <c:pt idx="7">
                  <c:v>0.88716666666666677</c:v>
                </c:pt>
                <c:pt idx="8">
                  <c:v>0.1158</c:v>
                </c:pt>
                <c:pt idx="9">
                  <c:v>4.9366666666666665</c:v>
                </c:pt>
                <c:pt idx="11">
                  <c:v>6.2152999999999992</c:v>
                </c:pt>
                <c:pt idx="12">
                  <c:v>0.1152</c:v>
                </c:pt>
                <c:pt idx="13">
                  <c:v>4.1199000000000003</c:v>
                </c:pt>
                <c:pt idx="14">
                  <c:v>2.9700000000000001E-2</c:v>
                </c:pt>
                <c:pt idx="16">
                  <c:v>2.2840499999999997</c:v>
                </c:pt>
                <c:pt idx="17">
                  <c:v>0.66123333333333334</c:v>
                </c:pt>
                <c:pt idx="18">
                  <c:v>0.1295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808576"/>
        <c:axId val="142810496"/>
      </c:scatterChart>
      <c:valAx>
        <c:axId val="142808576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GB"/>
                  <a:t>Cu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42810496"/>
        <c:crosses val="autoZero"/>
        <c:crossBetween val="midCat"/>
      </c:valAx>
      <c:valAx>
        <c:axId val="1428104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S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428085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GB"/>
              <a:t>Al vs. Ti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200850074595819"/>
          <c:y val="0.14068052696324751"/>
          <c:w val="0.76016796296296296"/>
          <c:h val="0.69089993569903929"/>
        </c:manualLayout>
      </c:layout>
      <c:scatterChart>
        <c:scatterStyle val="lineMarker"/>
        <c:varyColors val="0"/>
        <c:ser>
          <c:idx val="0"/>
          <c:order val="0"/>
          <c:tx>
            <c:v>Central Aynak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'SM2_Table 4 depth profiles'!$F$3:$F$23</c:f>
              <c:numCache>
                <c:formatCode>0.00</c:formatCode>
                <c:ptCount val="21"/>
                <c:pt idx="1">
                  <c:v>1.0604999999999998</c:v>
                </c:pt>
                <c:pt idx="2">
                  <c:v>0.71050000000000002</c:v>
                </c:pt>
                <c:pt idx="3">
                  <c:v>1.26525</c:v>
                </c:pt>
                <c:pt idx="4">
                  <c:v>9.0335000000000001</c:v>
                </c:pt>
                <c:pt idx="5">
                  <c:v>8.2739999999999991</c:v>
                </c:pt>
                <c:pt idx="6">
                  <c:v>9.0754999999999999</c:v>
                </c:pt>
                <c:pt idx="7">
                  <c:v>6.8932499999999983</c:v>
                </c:pt>
                <c:pt idx="8">
                  <c:v>10.283000000000001</c:v>
                </c:pt>
                <c:pt idx="9">
                  <c:v>15.200499999999998</c:v>
                </c:pt>
                <c:pt idx="10">
                  <c:v>16.218999999999998</c:v>
                </c:pt>
                <c:pt idx="11">
                  <c:v>16.309999999999999</c:v>
                </c:pt>
                <c:pt idx="12">
                  <c:v>8.5960000000000001</c:v>
                </c:pt>
                <c:pt idx="13">
                  <c:v>7.3709999999999996</c:v>
                </c:pt>
                <c:pt idx="14">
                  <c:v>5.2674999999999992</c:v>
                </c:pt>
                <c:pt idx="15">
                  <c:v>5.0364999999999993</c:v>
                </c:pt>
                <c:pt idx="16">
                  <c:v>1.2179999999999997</c:v>
                </c:pt>
                <c:pt idx="17">
                  <c:v>1.4209999999999998</c:v>
                </c:pt>
                <c:pt idx="18">
                  <c:v>0.72099999999999975</c:v>
                </c:pt>
                <c:pt idx="19">
                  <c:v>5.2639999999999993</c:v>
                </c:pt>
              </c:numCache>
            </c:numRef>
          </c:xVal>
          <c:yVal>
            <c:numRef>
              <c:f>'SM2_Table 4 depth profiles'!$L$3:$L$23</c:f>
              <c:numCache>
                <c:formatCode>0.00</c:formatCode>
                <c:ptCount val="21"/>
                <c:pt idx="1">
                  <c:v>6.1121999999999996E-2</c:v>
                </c:pt>
                <c:pt idx="2">
                  <c:v>0.11356000000000001</c:v>
                </c:pt>
                <c:pt idx="3">
                  <c:v>0.1194885</c:v>
                </c:pt>
                <c:pt idx="4">
                  <c:v>0.46214466666666665</c:v>
                </c:pt>
                <c:pt idx="5">
                  <c:v>0.42451399999999995</c:v>
                </c:pt>
                <c:pt idx="6">
                  <c:v>0.6378286666666666</c:v>
                </c:pt>
                <c:pt idx="7">
                  <c:v>0.16825249999999997</c:v>
                </c:pt>
                <c:pt idx="8">
                  <c:v>0.61717633333333333</c:v>
                </c:pt>
                <c:pt idx="9">
                  <c:v>1.0700246666666664</c:v>
                </c:pt>
                <c:pt idx="10">
                  <c:v>1.3552606666666664</c:v>
                </c:pt>
                <c:pt idx="11">
                  <c:v>0.95590799999999998</c:v>
                </c:pt>
                <c:pt idx="12">
                  <c:v>0.54113566666666668</c:v>
                </c:pt>
                <c:pt idx="13">
                  <c:v>0.28657199999999999</c:v>
                </c:pt>
                <c:pt idx="14">
                  <c:v>0.37636233333333335</c:v>
                </c:pt>
                <c:pt idx="15">
                  <c:v>0.17245533333333335</c:v>
                </c:pt>
                <c:pt idx="16">
                  <c:v>6.0008666666666668E-2</c:v>
                </c:pt>
                <c:pt idx="17">
                  <c:v>0.14011300000000002</c:v>
                </c:pt>
                <c:pt idx="18">
                  <c:v>7.5233499999999995E-2</c:v>
                </c:pt>
                <c:pt idx="19">
                  <c:v>0.18219700000000003</c:v>
                </c:pt>
              </c:numCache>
            </c:numRef>
          </c:yVal>
          <c:smooth val="0"/>
        </c:ser>
        <c:ser>
          <c:idx val="1"/>
          <c:order val="1"/>
          <c:tx>
            <c:v>Western Aynak</c:v>
          </c:tx>
          <c:spPr>
            <a:ln w="19050">
              <a:noFill/>
            </a:ln>
          </c:spPr>
          <c:xVal>
            <c:numRef>
              <c:f>'SM2_Table 4 depth profiles'!$F$25:$F$43</c:f>
              <c:numCache>
                <c:formatCode>0.00</c:formatCode>
                <c:ptCount val="19"/>
                <c:pt idx="0">
                  <c:v>1.3860000000000001</c:v>
                </c:pt>
                <c:pt idx="1">
                  <c:v>7.3079999999999989</c:v>
                </c:pt>
                <c:pt idx="2">
                  <c:v>3.5629999999999997</c:v>
                </c:pt>
                <c:pt idx="3">
                  <c:v>0.35700000000000004</c:v>
                </c:pt>
                <c:pt idx="4">
                  <c:v>14.8995</c:v>
                </c:pt>
                <c:pt idx="5">
                  <c:v>18.322499999999998</c:v>
                </c:pt>
                <c:pt idx="6">
                  <c:v>2.9504999999999999</c:v>
                </c:pt>
                <c:pt idx="7">
                  <c:v>3.6225000000000005</c:v>
                </c:pt>
                <c:pt idx="8">
                  <c:v>4.1019999999999994</c:v>
                </c:pt>
                <c:pt idx="9">
                  <c:v>6.5204999999999993</c:v>
                </c:pt>
                <c:pt idx="10">
                  <c:v>10.982999999999999</c:v>
                </c:pt>
                <c:pt idx="11">
                  <c:v>7.3569999999999993</c:v>
                </c:pt>
                <c:pt idx="12">
                  <c:v>11.1195</c:v>
                </c:pt>
                <c:pt idx="13">
                  <c:v>10.772999999999998</c:v>
                </c:pt>
                <c:pt idx="14">
                  <c:v>15.113</c:v>
                </c:pt>
                <c:pt idx="15">
                  <c:v>11.724999999999998</c:v>
                </c:pt>
                <c:pt idx="16">
                  <c:v>13.331499999999998</c:v>
                </c:pt>
                <c:pt idx="17">
                  <c:v>1.5434999999999999</c:v>
                </c:pt>
                <c:pt idx="18">
                  <c:v>0.54074999999999995</c:v>
                </c:pt>
              </c:numCache>
            </c:numRef>
          </c:xVal>
          <c:yVal>
            <c:numRef>
              <c:f>'SM2_Table 4 depth profiles'!$L$25:$L$43</c:f>
              <c:numCache>
                <c:formatCode>0.00</c:formatCode>
                <c:ptCount val="19"/>
                <c:pt idx="0">
                  <c:v>0.17930233333333331</c:v>
                </c:pt>
                <c:pt idx="1">
                  <c:v>0.13888833333333334</c:v>
                </c:pt>
                <c:pt idx="2">
                  <c:v>0.27571699999999999</c:v>
                </c:pt>
                <c:pt idx="3">
                  <c:v>9.8195999999999992E-2</c:v>
                </c:pt>
                <c:pt idx="4">
                  <c:v>1.2487703333333331</c:v>
                </c:pt>
                <c:pt idx="5">
                  <c:v>2.5646746666666664</c:v>
                </c:pt>
                <c:pt idx="6">
                  <c:v>0.12486033333333332</c:v>
                </c:pt>
                <c:pt idx="7">
                  <c:v>0.21515166666666666</c:v>
                </c:pt>
                <c:pt idx="8">
                  <c:v>0.28879866666666659</c:v>
                </c:pt>
                <c:pt idx="9">
                  <c:v>0.22778799999999999</c:v>
                </c:pt>
                <c:pt idx="10">
                  <c:v>1.8538670000000002</c:v>
                </c:pt>
                <c:pt idx="11">
                  <c:v>0.43575866666666657</c:v>
                </c:pt>
                <c:pt idx="12">
                  <c:v>0.41065299999999999</c:v>
                </c:pt>
                <c:pt idx="13">
                  <c:v>0.585669</c:v>
                </c:pt>
                <c:pt idx="14">
                  <c:v>1.5586666666666669</c:v>
                </c:pt>
                <c:pt idx="15">
                  <c:v>0.62285433333333329</c:v>
                </c:pt>
                <c:pt idx="16">
                  <c:v>0.51725466666666664</c:v>
                </c:pt>
                <c:pt idx="17">
                  <c:v>0.12029566666666668</c:v>
                </c:pt>
                <c:pt idx="18">
                  <c:v>0.13560399999999997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866304"/>
        <c:axId val="142880768"/>
      </c:scatterChart>
      <c:valAx>
        <c:axId val="142866304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GB"/>
                  <a:t>Al2O3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42880768"/>
        <c:crosses val="autoZero"/>
        <c:crossBetween val="midCat"/>
      </c:valAx>
      <c:valAx>
        <c:axId val="14288076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TiO2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428663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400"/>
            </a:pPr>
            <a:r>
              <a:rPr lang="en-US" sz="1400"/>
              <a:t>Geochemical variation with depth in D-104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6904093567251465E-2"/>
          <c:y val="0.17949265873015874"/>
          <c:w val="0.76148801169590641"/>
          <c:h val="0.79253075396825401"/>
        </c:manualLayout>
      </c:layout>
      <c:scatterChart>
        <c:scatterStyle val="lineMarker"/>
        <c:varyColors val="0"/>
        <c:ser>
          <c:idx val="1"/>
          <c:order val="0"/>
          <c:tx>
            <c:v>MgO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xVal>
            <c:numRef>
              <c:f>Figure_SM2B!$AE$15:$AE$23</c:f>
              <c:numCache>
                <c:formatCode>0.00</c:formatCode>
                <c:ptCount val="9"/>
                <c:pt idx="0">
                  <c:v>20.395866666666667</c:v>
                </c:pt>
                <c:pt idx="1">
                  <c:v>23.848666666666666</c:v>
                </c:pt>
                <c:pt idx="2">
                  <c:v>5.7103999999999999</c:v>
                </c:pt>
                <c:pt idx="3">
                  <c:v>23.987000000000002</c:v>
                </c:pt>
                <c:pt idx="4">
                  <c:v>19.2394</c:v>
                </c:pt>
                <c:pt idx="5">
                  <c:v>8.2917000000000005</c:v>
                </c:pt>
                <c:pt idx="6">
                  <c:v>14.251099999999997</c:v>
                </c:pt>
                <c:pt idx="8">
                  <c:v>33.150199999999998</c:v>
                </c:pt>
              </c:numCache>
            </c:numRef>
          </c:xVal>
          <c:yVal>
            <c:numRef>
              <c:f>Figure_SM2B!$AD$15:$AD$23</c:f>
              <c:numCache>
                <c:formatCode>General</c:formatCode>
                <c:ptCount val="9"/>
                <c:pt idx="0">
                  <c:v>100</c:v>
                </c:pt>
                <c:pt idx="1">
                  <c:v>147</c:v>
                </c:pt>
                <c:pt idx="2">
                  <c:v>199</c:v>
                </c:pt>
                <c:pt idx="3">
                  <c:v>238</c:v>
                </c:pt>
                <c:pt idx="4">
                  <c:v>282</c:v>
                </c:pt>
                <c:pt idx="5">
                  <c:v>325</c:v>
                </c:pt>
                <c:pt idx="6">
                  <c:v>350</c:v>
                </c:pt>
                <c:pt idx="7">
                  <c:v>375</c:v>
                </c:pt>
                <c:pt idx="8">
                  <c:v>399</c:v>
                </c:pt>
              </c:numCache>
            </c:numRef>
          </c:yVal>
          <c:smooth val="0"/>
        </c:ser>
        <c:ser>
          <c:idx val="0"/>
          <c:order val="1"/>
          <c:tx>
            <c:v>Al2O3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xVal>
            <c:numRef>
              <c:f>Figure_SM2B!$AF$15:$AF$23</c:f>
              <c:numCache>
                <c:formatCode>0.00</c:formatCode>
                <c:ptCount val="9"/>
                <c:pt idx="0">
                  <c:v>8.5960000000000001</c:v>
                </c:pt>
                <c:pt idx="1">
                  <c:v>7.3709999999999996</c:v>
                </c:pt>
                <c:pt idx="2">
                  <c:v>5.2674999999999992</c:v>
                </c:pt>
                <c:pt idx="3">
                  <c:v>5.0364999999999993</c:v>
                </c:pt>
                <c:pt idx="4">
                  <c:v>1.2179999999999997</c:v>
                </c:pt>
                <c:pt idx="5">
                  <c:v>1.4209999999999998</c:v>
                </c:pt>
                <c:pt idx="6">
                  <c:v>0.72099999999999975</c:v>
                </c:pt>
                <c:pt idx="7">
                  <c:v>5.2639999999999993</c:v>
                </c:pt>
              </c:numCache>
            </c:numRef>
          </c:xVal>
          <c:yVal>
            <c:numRef>
              <c:f>Figure_SM2B!$AD$15:$AD$23</c:f>
              <c:numCache>
                <c:formatCode>General</c:formatCode>
                <c:ptCount val="9"/>
                <c:pt idx="0">
                  <c:v>100</c:v>
                </c:pt>
                <c:pt idx="1">
                  <c:v>147</c:v>
                </c:pt>
                <c:pt idx="2">
                  <c:v>199</c:v>
                </c:pt>
                <c:pt idx="3">
                  <c:v>238</c:v>
                </c:pt>
                <c:pt idx="4">
                  <c:v>282</c:v>
                </c:pt>
                <c:pt idx="5">
                  <c:v>325</c:v>
                </c:pt>
                <c:pt idx="6">
                  <c:v>350</c:v>
                </c:pt>
                <c:pt idx="7">
                  <c:v>375</c:v>
                </c:pt>
                <c:pt idx="8">
                  <c:v>399</c:v>
                </c:pt>
              </c:numCache>
            </c:numRef>
          </c:yVal>
          <c:smooth val="0"/>
        </c:ser>
        <c:ser>
          <c:idx val="2"/>
          <c:order val="2"/>
          <c:tx>
            <c:v>SiO2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xVal>
            <c:numRef>
              <c:f>Figure_SM2B!$AG$15:$AG$23</c:f>
              <c:numCache>
                <c:formatCode>0.00</c:formatCode>
                <c:ptCount val="9"/>
                <c:pt idx="0">
                  <c:v>28.756250000000001</c:v>
                </c:pt>
                <c:pt idx="1">
                  <c:v>32.071628787878787</c:v>
                </c:pt>
                <c:pt idx="2">
                  <c:v>32.971401515151513</c:v>
                </c:pt>
                <c:pt idx="3">
                  <c:v>48.26348484848485</c:v>
                </c:pt>
                <c:pt idx="4">
                  <c:v>39.448143939393937</c:v>
                </c:pt>
                <c:pt idx="5">
                  <c:v>62.128901515151519</c:v>
                </c:pt>
                <c:pt idx="6">
                  <c:v>54.821287878787878</c:v>
                </c:pt>
                <c:pt idx="7">
                  <c:v>33.133522727272727</c:v>
                </c:pt>
                <c:pt idx="8">
                  <c:v>29.10481060606061</c:v>
                </c:pt>
              </c:numCache>
            </c:numRef>
          </c:xVal>
          <c:yVal>
            <c:numRef>
              <c:f>Figure_SM2B!$AD$15:$AD$23</c:f>
              <c:numCache>
                <c:formatCode>General</c:formatCode>
                <c:ptCount val="9"/>
                <c:pt idx="0">
                  <c:v>100</c:v>
                </c:pt>
                <c:pt idx="1">
                  <c:v>147</c:v>
                </c:pt>
                <c:pt idx="2">
                  <c:v>199</c:v>
                </c:pt>
                <c:pt idx="3">
                  <c:v>238</c:v>
                </c:pt>
                <c:pt idx="4">
                  <c:v>282</c:v>
                </c:pt>
                <c:pt idx="5">
                  <c:v>325</c:v>
                </c:pt>
                <c:pt idx="6">
                  <c:v>350</c:v>
                </c:pt>
                <c:pt idx="7">
                  <c:v>375</c:v>
                </c:pt>
                <c:pt idx="8">
                  <c:v>399</c:v>
                </c:pt>
              </c:numCache>
            </c:numRef>
          </c:yVal>
          <c:smooth val="0"/>
        </c:ser>
        <c:ser>
          <c:idx val="3"/>
          <c:order val="3"/>
          <c:tx>
            <c:v>CaO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xVal>
            <c:numRef>
              <c:f>Figure_SM2B!$AK$15:$AK$23</c:f>
              <c:numCache>
                <c:formatCode>0.00</c:formatCode>
                <c:ptCount val="9"/>
                <c:pt idx="0" formatCode="0.000">
                  <c:v>21.418390804597703</c:v>
                </c:pt>
                <c:pt idx="1">
                  <c:v>22.967241379310344</c:v>
                </c:pt>
                <c:pt idx="2">
                  <c:v>11.545494252873562</c:v>
                </c:pt>
                <c:pt idx="3">
                  <c:v>14.728160919540228</c:v>
                </c:pt>
                <c:pt idx="4">
                  <c:v>10.549643678160917</c:v>
                </c:pt>
                <c:pt idx="5">
                  <c:v>10.857643678160919</c:v>
                </c:pt>
                <c:pt idx="6">
                  <c:v>15.206212643678159</c:v>
                </c:pt>
                <c:pt idx="7">
                  <c:v>0.82813218390804599</c:v>
                </c:pt>
                <c:pt idx="8">
                  <c:v>27.983908045977017</c:v>
                </c:pt>
              </c:numCache>
            </c:numRef>
          </c:xVal>
          <c:yVal>
            <c:numRef>
              <c:f>Figure_SM2B!$AD$15:$AD$23</c:f>
              <c:numCache>
                <c:formatCode>General</c:formatCode>
                <c:ptCount val="9"/>
                <c:pt idx="0">
                  <c:v>100</c:v>
                </c:pt>
                <c:pt idx="1">
                  <c:v>147</c:v>
                </c:pt>
                <c:pt idx="2">
                  <c:v>199</c:v>
                </c:pt>
                <c:pt idx="3">
                  <c:v>238</c:v>
                </c:pt>
                <c:pt idx="4">
                  <c:v>282</c:v>
                </c:pt>
                <c:pt idx="5">
                  <c:v>325</c:v>
                </c:pt>
                <c:pt idx="6">
                  <c:v>350</c:v>
                </c:pt>
                <c:pt idx="7">
                  <c:v>375</c:v>
                </c:pt>
                <c:pt idx="8">
                  <c:v>399</c:v>
                </c:pt>
              </c:numCache>
            </c:numRef>
          </c:yVal>
          <c:smooth val="0"/>
        </c:ser>
        <c:ser>
          <c:idx val="4"/>
          <c:order val="4"/>
          <c:tx>
            <c:v>Fe2O3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xVal>
            <c:numRef>
              <c:f>Figure_SM2B!$AP$15:$AP$23</c:f>
              <c:numCache>
                <c:formatCode>0.00</c:formatCode>
                <c:ptCount val="9"/>
                <c:pt idx="0">
                  <c:v>3.7651017283950612</c:v>
                </c:pt>
                <c:pt idx="1">
                  <c:v>2.8009286419753088</c:v>
                </c:pt>
                <c:pt idx="2">
                  <c:v>5.3130679012345672</c:v>
                </c:pt>
                <c:pt idx="3">
                  <c:v>3.5186827160493817</c:v>
                </c:pt>
                <c:pt idx="4">
                  <c:v>3.9030879012345681</c:v>
                </c:pt>
                <c:pt idx="5">
                  <c:v>1.3384799999999999</c:v>
                </c:pt>
                <c:pt idx="6">
                  <c:v>1.435402222222222</c:v>
                </c:pt>
                <c:pt idx="7">
                  <c:v>17.147712592592594</c:v>
                </c:pt>
                <c:pt idx="8">
                  <c:v>1.5555575308641971</c:v>
                </c:pt>
              </c:numCache>
            </c:numRef>
          </c:xVal>
          <c:yVal>
            <c:numRef>
              <c:f>Figure_SM2B!$AD$15:$AD$23</c:f>
              <c:numCache>
                <c:formatCode>General</c:formatCode>
                <c:ptCount val="9"/>
                <c:pt idx="0">
                  <c:v>100</c:v>
                </c:pt>
                <c:pt idx="1">
                  <c:v>147</c:v>
                </c:pt>
                <c:pt idx="2">
                  <c:v>199</c:v>
                </c:pt>
                <c:pt idx="3">
                  <c:v>238</c:v>
                </c:pt>
                <c:pt idx="4">
                  <c:v>282</c:v>
                </c:pt>
                <c:pt idx="5">
                  <c:v>325</c:v>
                </c:pt>
                <c:pt idx="6">
                  <c:v>350</c:v>
                </c:pt>
                <c:pt idx="7">
                  <c:v>375</c:v>
                </c:pt>
                <c:pt idx="8">
                  <c:v>399</c:v>
                </c:pt>
              </c:numCache>
            </c:numRef>
          </c:yVal>
          <c:smooth val="0"/>
        </c:ser>
        <c:ser>
          <c:idx val="5"/>
          <c:order val="5"/>
          <c:tx>
            <c:v>TiO2</c:v>
          </c:tx>
          <c:xVal>
            <c:numRef>
              <c:f>Figure_SM2B!$AL$15:$AL$23</c:f>
              <c:numCache>
                <c:formatCode>0.00</c:formatCode>
                <c:ptCount val="9"/>
                <c:pt idx="0">
                  <c:v>0.54113566666666668</c:v>
                </c:pt>
                <c:pt idx="1">
                  <c:v>0.28657199999999999</c:v>
                </c:pt>
                <c:pt idx="2">
                  <c:v>0.37636233333333335</c:v>
                </c:pt>
                <c:pt idx="3">
                  <c:v>0.17245533333333335</c:v>
                </c:pt>
                <c:pt idx="4">
                  <c:v>6.0008666666666668E-2</c:v>
                </c:pt>
                <c:pt idx="5">
                  <c:v>0.14011300000000002</c:v>
                </c:pt>
                <c:pt idx="6">
                  <c:v>7.5233499999999995E-2</c:v>
                </c:pt>
                <c:pt idx="7">
                  <c:v>0.18219700000000003</c:v>
                </c:pt>
              </c:numCache>
            </c:numRef>
          </c:xVal>
          <c:yVal>
            <c:numRef>
              <c:f>Figure_SM2B!$AD$15:$AD$23</c:f>
              <c:numCache>
                <c:formatCode>General</c:formatCode>
                <c:ptCount val="9"/>
                <c:pt idx="0">
                  <c:v>100</c:v>
                </c:pt>
                <c:pt idx="1">
                  <c:v>147</c:v>
                </c:pt>
                <c:pt idx="2">
                  <c:v>199</c:v>
                </c:pt>
                <c:pt idx="3">
                  <c:v>238</c:v>
                </c:pt>
                <c:pt idx="4">
                  <c:v>282</c:v>
                </c:pt>
                <c:pt idx="5">
                  <c:v>325</c:v>
                </c:pt>
                <c:pt idx="6">
                  <c:v>350</c:v>
                </c:pt>
                <c:pt idx="7">
                  <c:v>375</c:v>
                </c:pt>
                <c:pt idx="8">
                  <c:v>399</c:v>
                </c:pt>
              </c:numCache>
            </c:numRef>
          </c:yVal>
          <c:smooth val="0"/>
        </c:ser>
        <c:ser>
          <c:idx val="6"/>
          <c:order val="6"/>
          <c:tx>
            <c:v>K2O</c:v>
          </c:tx>
          <c:xVal>
            <c:numRef>
              <c:f>Figure_SM2B!$AJ$15:$AJ$23</c:f>
              <c:numCache>
                <c:formatCode>0.00</c:formatCode>
                <c:ptCount val="9"/>
                <c:pt idx="0">
                  <c:v>8.7199999999999986E-2</c:v>
                </c:pt>
                <c:pt idx="1">
                  <c:v>0.13807999999999998</c:v>
                </c:pt>
                <c:pt idx="2">
                  <c:v>1.7960399999999999</c:v>
                </c:pt>
                <c:pt idx="3">
                  <c:v>0.4917999999999999</c:v>
                </c:pt>
                <c:pt idx="4">
                  <c:v>0.13343999999999998</c:v>
                </c:pt>
                <c:pt idx="5">
                  <c:v>8.4000000000000005E-2</c:v>
                </c:pt>
                <c:pt idx="6">
                  <c:v>0.15875999999999998</c:v>
                </c:pt>
                <c:pt idx="7">
                  <c:v>1.5332799999999998</c:v>
                </c:pt>
              </c:numCache>
            </c:numRef>
          </c:xVal>
          <c:yVal>
            <c:numRef>
              <c:f>Figure_SM2B!$AD$15:$AD$23</c:f>
              <c:numCache>
                <c:formatCode>General</c:formatCode>
                <c:ptCount val="9"/>
                <c:pt idx="0">
                  <c:v>100</c:v>
                </c:pt>
                <c:pt idx="1">
                  <c:v>147</c:v>
                </c:pt>
                <c:pt idx="2">
                  <c:v>199</c:v>
                </c:pt>
                <c:pt idx="3">
                  <c:v>238</c:v>
                </c:pt>
                <c:pt idx="4">
                  <c:v>282</c:v>
                </c:pt>
                <c:pt idx="5">
                  <c:v>325</c:v>
                </c:pt>
                <c:pt idx="6">
                  <c:v>350</c:v>
                </c:pt>
                <c:pt idx="7">
                  <c:v>375</c:v>
                </c:pt>
                <c:pt idx="8">
                  <c:v>399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918400"/>
        <c:axId val="142920320"/>
      </c:scatterChart>
      <c:valAx>
        <c:axId val="142918400"/>
        <c:scaling>
          <c:logBase val="10"/>
          <c:orientation val="minMax"/>
          <c:min val="0.1"/>
        </c:scaling>
        <c:delete val="0"/>
        <c:axPos val="t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GB"/>
                  <a:t>Elements wt%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142920320"/>
        <c:crosses val="autoZero"/>
        <c:crossBetween val="midCat"/>
      </c:valAx>
      <c:valAx>
        <c:axId val="142920320"/>
        <c:scaling>
          <c:orientation val="maxMin"/>
          <c:max val="450"/>
          <c:min val="5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Downhole depth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142918400"/>
        <c:crossesAt val="1.0000000000000005E-2"/>
        <c:crossBetween val="midCat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8720472222222222"/>
          <c:y val="0.22126785714285716"/>
          <c:w val="0.11480490388623492"/>
          <c:h val="0.34893851319242547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Geochemical </a:t>
            </a:r>
            <a:r>
              <a:rPr lang="en-US" sz="1400"/>
              <a:t>variation with depth in BH-1001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5763742690058473E-2"/>
          <c:y val="0.16941329365079366"/>
          <c:w val="0.76990818713450293"/>
          <c:h val="0.80261011904761903"/>
        </c:manualLayout>
      </c:layout>
      <c:scatterChart>
        <c:scatterStyle val="lineMarker"/>
        <c:varyColors val="0"/>
        <c:ser>
          <c:idx val="1"/>
          <c:order val="0"/>
          <c:tx>
            <c:v>MgO 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xVal>
            <c:numRef>
              <c:f>Figure_SM2B!$AE$35:$AE$39</c:f>
              <c:numCache>
                <c:formatCode>0.00</c:formatCode>
                <c:ptCount val="5"/>
                <c:pt idx="2">
                  <c:v>11.498266666666664</c:v>
                </c:pt>
                <c:pt idx="3">
                  <c:v>5.5609999999999999</c:v>
                </c:pt>
                <c:pt idx="4">
                  <c:v>10.026399999999999</c:v>
                </c:pt>
              </c:numCache>
            </c:numRef>
          </c:xVal>
          <c:yVal>
            <c:numRef>
              <c:f>Figure_SM2B!$AD$35:$AD$39</c:f>
              <c:numCache>
                <c:formatCode>General</c:formatCode>
                <c:ptCount val="5"/>
                <c:pt idx="0">
                  <c:v>500</c:v>
                </c:pt>
                <c:pt idx="1">
                  <c:v>630</c:v>
                </c:pt>
                <c:pt idx="2">
                  <c:v>730</c:v>
                </c:pt>
                <c:pt idx="3">
                  <c:v>782</c:v>
                </c:pt>
                <c:pt idx="4">
                  <c:v>840</c:v>
                </c:pt>
              </c:numCache>
            </c:numRef>
          </c:yVal>
          <c:smooth val="0"/>
        </c:ser>
        <c:ser>
          <c:idx val="0"/>
          <c:order val="1"/>
          <c:tx>
            <c:v>Al2O3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xVal>
            <c:numRef>
              <c:f>Figure_SM2B!$AF$35:$AF$39</c:f>
              <c:numCache>
                <c:formatCode>0.00</c:formatCode>
                <c:ptCount val="5"/>
                <c:pt idx="0">
                  <c:v>10.982999999999999</c:v>
                </c:pt>
                <c:pt idx="1">
                  <c:v>7.3569999999999993</c:v>
                </c:pt>
                <c:pt idx="2">
                  <c:v>11.1195</c:v>
                </c:pt>
                <c:pt idx="3">
                  <c:v>10.772999999999998</c:v>
                </c:pt>
                <c:pt idx="4">
                  <c:v>15.113</c:v>
                </c:pt>
              </c:numCache>
            </c:numRef>
          </c:xVal>
          <c:yVal>
            <c:numRef>
              <c:f>Figure_SM2B!$AD$35:$AD$39</c:f>
              <c:numCache>
                <c:formatCode>General</c:formatCode>
                <c:ptCount val="5"/>
                <c:pt idx="0">
                  <c:v>500</c:v>
                </c:pt>
                <c:pt idx="1">
                  <c:v>630</c:v>
                </c:pt>
                <c:pt idx="2">
                  <c:v>730</c:v>
                </c:pt>
                <c:pt idx="3">
                  <c:v>782</c:v>
                </c:pt>
                <c:pt idx="4">
                  <c:v>840</c:v>
                </c:pt>
              </c:numCache>
            </c:numRef>
          </c:yVal>
          <c:smooth val="0"/>
        </c:ser>
        <c:ser>
          <c:idx val="2"/>
          <c:order val="2"/>
          <c:tx>
            <c:v>SiO2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xVal>
            <c:numRef>
              <c:f>Figure_SM2B!$AG$35:$AG$39</c:f>
              <c:numCache>
                <c:formatCode>0.00</c:formatCode>
                <c:ptCount val="5"/>
                <c:pt idx="0">
                  <c:v>64.187840909090909</c:v>
                </c:pt>
                <c:pt idx="1">
                  <c:v>42.038030303030297</c:v>
                </c:pt>
                <c:pt idx="2">
                  <c:v>46.472045454545459</c:v>
                </c:pt>
                <c:pt idx="3">
                  <c:v>57.727310606060612</c:v>
                </c:pt>
                <c:pt idx="4">
                  <c:v>47.075946969696972</c:v>
                </c:pt>
              </c:numCache>
            </c:numRef>
          </c:xVal>
          <c:yVal>
            <c:numRef>
              <c:f>Figure_SM2B!$AD$35:$AD$39</c:f>
              <c:numCache>
                <c:formatCode>General</c:formatCode>
                <c:ptCount val="5"/>
                <c:pt idx="0">
                  <c:v>500</c:v>
                </c:pt>
                <c:pt idx="1">
                  <c:v>630</c:v>
                </c:pt>
                <c:pt idx="2">
                  <c:v>730</c:v>
                </c:pt>
                <c:pt idx="3">
                  <c:v>782</c:v>
                </c:pt>
                <c:pt idx="4">
                  <c:v>840</c:v>
                </c:pt>
              </c:numCache>
            </c:numRef>
          </c:yVal>
          <c:smooth val="0"/>
        </c:ser>
        <c:ser>
          <c:idx val="3"/>
          <c:order val="3"/>
          <c:tx>
            <c:v>CaO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xVal>
            <c:numRef>
              <c:f>Figure_SM2B!$AK$35:$AK$39</c:f>
              <c:numCache>
                <c:formatCode>0.00</c:formatCode>
                <c:ptCount val="5"/>
                <c:pt idx="0">
                  <c:v>2.1552758620689652</c:v>
                </c:pt>
                <c:pt idx="1">
                  <c:v>2.0663275862068966</c:v>
                </c:pt>
                <c:pt idx="2">
                  <c:v>16.063793103448276</c:v>
                </c:pt>
                <c:pt idx="4">
                  <c:v>7.8208103448275859</c:v>
                </c:pt>
              </c:numCache>
            </c:numRef>
          </c:xVal>
          <c:yVal>
            <c:numRef>
              <c:f>Figure_SM2B!$AD$35:$AD$39</c:f>
              <c:numCache>
                <c:formatCode>General</c:formatCode>
                <c:ptCount val="5"/>
                <c:pt idx="0">
                  <c:v>500</c:v>
                </c:pt>
                <c:pt idx="1">
                  <c:v>630</c:v>
                </c:pt>
                <c:pt idx="2">
                  <c:v>730</c:v>
                </c:pt>
                <c:pt idx="3">
                  <c:v>782</c:v>
                </c:pt>
                <c:pt idx="4">
                  <c:v>840</c:v>
                </c:pt>
              </c:numCache>
            </c:numRef>
          </c:yVal>
          <c:smooth val="0"/>
        </c:ser>
        <c:ser>
          <c:idx val="4"/>
          <c:order val="4"/>
          <c:tx>
            <c:v>Fe2O3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xVal>
            <c:numRef>
              <c:f>Figure_SM2B!$AP$35:$AP$39</c:f>
              <c:numCache>
                <c:formatCode>0.00</c:formatCode>
                <c:ptCount val="5"/>
                <c:pt idx="0">
                  <c:v>7.2612928395061713</c:v>
                </c:pt>
                <c:pt idx="1">
                  <c:v>7.0274437037037023</c:v>
                </c:pt>
                <c:pt idx="2">
                  <c:v>1.6881767901234566</c:v>
                </c:pt>
                <c:pt idx="3">
                  <c:v>5.6758288888888879</c:v>
                </c:pt>
                <c:pt idx="4">
                  <c:v>14.858300246913576</c:v>
                </c:pt>
              </c:numCache>
            </c:numRef>
          </c:xVal>
          <c:yVal>
            <c:numRef>
              <c:f>Figure_SM2B!$AD$35:$AD$39</c:f>
              <c:numCache>
                <c:formatCode>General</c:formatCode>
                <c:ptCount val="5"/>
                <c:pt idx="0">
                  <c:v>500</c:v>
                </c:pt>
                <c:pt idx="1">
                  <c:v>630</c:v>
                </c:pt>
                <c:pt idx="2">
                  <c:v>730</c:v>
                </c:pt>
                <c:pt idx="3">
                  <c:v>782</c:v>
                </c:pt>
                <c:pt idx="4">
                  <c:v>840</c:v>
                </c:pt>
              </c:numCache>
            </c:numRef>
          </c:yVal>
          <c:smooth val="0"/>
        </c:ser>
        <c:ser>
          <c:idx val="5"/>
          <c:order val="5"/>
          <c:tx>
            <c:v>TiO2</c:v>
          </c:tx>
          <c:xVal>
            <c:numRef>
              <c:f>Figure_SM2B!$AL$35:$AL$39</c:f>
              <c:numCache>
                <c:formatCode>0.00</c:formatCode>
                <c:ptCount val="5"/>
                <c:pt idx="0">
                  <c:v>1.8538670000000002</c:v>
                </c:pt>
                <c:pt idx="1">
                  <c:v>0.43575866666666657</c:v>
                </c:pt>
                <c:pt idx="2">
                  <c:v>0.41065299999999999</c:v>
                </c:pt>
                <c:pt idx="3">
                  <c:v>0.585669</c:v>
                </c:pt>
                <c:pt idx="4">
                  <c:v>1.5586666666666669</c:v>
                </c:pt>
              </c:numCache>
            </c:numRef>
          </c:xVal>
          <c:yVal>
            <c:numRef>
              <c:f>Figure_SM2B!$AD$35:$AD$39</c:f>
              <c:numCache>
                <c:formatCode>General</c:formatCode>
                <c:ptCount val="5"/>
                <c:pt idx="0">
                  <c:v>500</c:v>
                </c:pt>
                <c:pt idx="1">
                  <c:v>630</c:v>
                </c:pt>
                <c:pt idx="2">
                  <c:v>730</c:v>
                </c:pt>
                <c:pt idx="3">
                  <c:v>782</c:v>
                </c:pt>
                <c:pt idx="4">
                  <c:v>840</c:v>
                </c:pt>
              </c:numCache>
            </c:numRef>
          </c:yVal>
          <c:smooth val="0"/>
        </c:ser>
        <c:ser>
          <c:idx val="6"/>
          <c:order val="6"/>
          <c:tx>
            <c:v>K2O</c:v>
          </c:tx>
          <c:xVal>
            <c:numRef>
              <c:f>Figure_SM2B!$AJ$35:$AJ$39</c:f>
              <c:numCache>
                <c:formatCode>0.00</c:formatCode>
                <c:ptCount val="5"/>
                <c:pt idx="0">
                  <c:v>5.2695600000000002</c:v>
                </c:pt>
                <c:pt idx="1">
                  <c:v>3.9081600000000001</c:v>
                </c:pt>
                <c:pt idx="2">
                  <c:v>1.1140799999999997</c:v>
                </c:pt>
                <c:pt idx="3">
                  <c:v>5.6456000000000008</c:v>
                </c:pt>
              </c:numCache>
            </c:numRef>
          </c:xVal>
          <c:yVal>
            <c:numRef>
              <c:f>Figure_SM2B!$AD$35:$AD$39</c:f>
              <c:numCache>
                <c:formatCode>General</c:formatCode>
                <c:ptCount val="5"/>
                <c:pt idx="0">
                  <c:v>500</c:v>
                </c:pt>
                <c:pt idx="1">
                  <c:v>630</c:v>
                </c:pt>
                <c:pt idx="2">
                  <c:v>730</c:v>
                </c:pt>
                <c:pt idx="3">
                  <c:v>782</c:v>
                </c:pt>
                <c:pt idx="4">
                  <c:v>840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196736"/>
        <c:axId val="142198656"/>
      </c:scatterChart>
      <c:valAx>
        <c:axId val="142196736"/>
        <c:scaling>
          <c:logBase val="10"/>
          <c:orientation val="minMax"/>
        </c:scaling>
        <c:delete val="0"/>
        <c:axPos val="t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GB"/>
                  <a:t>Elements wt%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142198656"/>
        <c:crosses val="autoZero"/>
        <c:crossBetween val="midCat"/>
      </c:valAx>
      <c:valAx>
        <c:axId val="142198656"/>
        <c:scaling>
          <c:orientation val="maxMin"/>
          <c:min val="45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Downhole depth (m)</a:t>
                </a:r>
              </a:p>
            </c:rich>
          </c:tx>
          <c:layout>
            <c:manualLayout>
              <c:xMode val="edge"/>
              <c:yMode val="edge"/>
              <c:x val="7.8881578947368417E-3"/>
              <c:y val="0.4071079365079364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142196736"/>
        <c:crossesAt val="0.1"/>
        <c:crossBetween val="midCat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86885365497076028"/>
          <c:y val="0.20401626984126986"/>
          <c:w val="0.10332763157894737"/>
          <c:h val="0.36717853499753578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Geochemical </a:t>
            </a:r>
            <a:r>
              <a:rPr lang="en-US" sz="1400"/>
              <a:t>variation with depth in D-104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5"/>
          <c:order val="0"/>
          <c:tx>
            <c:v>Cu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xVal>
            <c:numRef>
              <c:f>Figure_SM2B!$AR$15:$AR$25</c:f>
              <c:numCache>
                <c:formatCode>0.000</c:formatCode>
                <c:ptCount val="11"/>
                <c:pt idx="0">
                  <c:v>1.5812470023980816</c:v>
                </c:pt>
                <c:pt idx="1">
                  <c:v>6.7146282973621116E-2</c:v>
                </c:pt>
                <c:pt idx="2">
                  <c:v>0.71091127098321349</c:v>
                </c:pt>
                <c:pt idx="3">
                  <c:v>1.0623501199040767E-2</c:v>
                </c:pt>
                <c:pt idx="4">
                  <c:v>1.263717026378897</c:v>
                </c:pt>
                <c:pt idx="5">
                  <c:v>0.13100719424460433</c:v>
                </c:pt>
                <c:pt idx="6">
                  <c:v>3.237410071942446E-3</c:v>
                </c:pt>
                <c:pt idx="7">
                  <c:v>1.544364508393286E-2</c:v>
                </c:pt>
                <c:pt idx="8">
                  <c:v>1.9184652278177458E-3</c:v>
                </c:pt>
                <c:pt idx="10">
                  <c:v>0.28944844124700236</c:v>
                </c:pt>
              </c:numCache>
            </c:numRef>
          </c:xVal>
          <c:yVal>
            <c:numRef>
              <c:f>Figure_SM2B!$AD$15:$AD$23</c:f>
              <c:numCache>
                <c:formatCode>General</c:formatCode>
                <c:ptCount val="9"/>
                <c:pt idx="0">
                  <c:v>100</c:v>
                </c:pt>
                <c:pt idx="1">
                  <c:v>147</c:v>
                </c:pt>
                <c:pt idx="2">
                  <c:v>199</c:v>
                </c:pt>
                <c:pt idx="3">
                  <c:v>238</c:v>
                </c:pt>
                <c:pt idx="4">
                  <c:v>282</c:v>
                </c:pt>
                <c:pt idx="5">
                  <c:v>325</c:v>
                </c:pt>
                <c:pt idx="6">
                  <c:v>350</c:v>
                </c:pt>
                <c:pt idx="7">
                  <c:v>375</c:v>
                </c:pt>
                <c:pt idx="8">
                  <c:v>399</c:v>
                </c:pt>
              </c:numCache>
            </c:numRef>
          </c:yVal>
          <c:smooth val="0"/>
        </c:ser>
        <c:ser>
          <c:idx val="0"/>
          <c:order val="1"/>
          <c:tx>
            <c:v>S</c:v>
          </c:tx>
          <c:xVal>
            <c:numRef>
              <c:f>Figure_SM2B!$AI$15:$AI$23</c:f>
              <c:numCache>
                <c:formatCode>0.000</c:formatCode>
                <c:ptCount val="9"/>
                <c:pt idx="0">
                  <c:v>0.1908</c:v>
                </c:pt>
                <c:pt idx="1">
                  <c:v>0.18579999999999999</c:v>
                </c:pt>
                <c:pt idx="2">
                  <c:v>1.8471000000000002</c:v>
                </c:pt>
                <c:pt idx="3">
                  <c:v>0.21325</c:v>
                </c:pt>
                <c:pt idx="4">
                  <c:v>2.4712999999999998</c:v>
                </c:pt>
                <c:pt idx="5">
                  <c:v>0.35503333333333331</c:v>
                </c:pt>
                <c:pt idx="6">
                  <c:v>0.26463333333333333</c:v>
                </c:pt>
                <c:pt idx="7">
                  <c:v>5</c:v>
                </c:pt>
                <c:pt idx="8">
                  <c:v>2.5600000000000001E-2</c:v>
                </c:pt>
              </c:numCache>
            </c:numRef>
          </c:xVal>
          <c:yVal>
            <c:numRef>
              <c:f>Figure_SM2B!$AD$15:$AD$23</c:f>
              <c:numCache>
                <c:formatCode>General</c:formatCode>
                <c:ptCount val="9"/>
                <c:pt idx="0">
                  <c:v>100</c:v>
                </c:pt>
                <c:pt idx="1">
                  <c:v>147</c:v>
                </c:pt>
                <c:pt idx="2">
                  <c:v>199</c:v>
                </c:pt>
                <c:pt idx="3">
                  <c:v>238</c:v>
                </c:pt>
                <c:pt idx="4">
                  <c:v>282</c:v>
                </c:pt>
                <c:pt idx="5">
                  <c:v>325</c:v>
                </c:pt>
                <c:pt idx="6">
                  <c:v>350</c:v>
                </c:pt>
                <c:pt idx="7">
                  <c:v>375</c:v>
                </c:pt>
                <c:pt idx="8">
                  <c:v>399</c:v>
                </c:pt>
              </c:numCache>
            </c:numRef>
          </c:yVal>
          <c:smooth val="0"/>
        </c:ser>
        <c:ser>
          <c:idx val="1"/>
          <c:order val="2"/>
          <c:tx>
            <c:v>Ni</c:v>
          </c:tx>
          <c:spPr>
            <a:ln>
              <a:solidFill>
                <a:schemeClr val="accent3"/>
              </a:solidFill>
            </a:ln>
          </c:spPr>
          <c:marker>
            <c:symbol val="triangle"/>
            <c:size val="5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xVal>
            <c:numRef>
              <c:f>Figure_SM2B!$AQ$15:$AQ$23</c:f>
              <c:numCache>
                <c:formatCode>0.000</c:formatCode>
                <c:ptCount val="9"/>
                <c:pt idx="0">
                  <c:v>1.8548387096774194E-3</c:v>
                </c:pt>
                <c:pt idx="1">
                  <c:v>2.6612903225806451E-3</c:v>
                </c:pt>
                <c:pt idx="2">
                  <c:v>9.0322580645161282E-3</c:v>
                </c:pt>
                <c:pt idx="3">
                  <c:v>4.1129032258064519E-3</c:v>
                </c:pt>
                <c:pt idx="4">
                  <c:v>4.8790322580645161E-3</c:v>
                </c:pt>
                <c:pt idx="5">
                  <c:v>2.8225806451612906E-3</c:v>
                </c:pt>
                <c:pt idx="7">
                  <c:v>1.0564516129032258E-2</c:v>
                </c:pt>
              </c:numCache>
            </c:numRef>
          </c:xVal>
          <c:yVal>
            <c:numRef>
              <c:f>Figure_SM2B!$AD$15:$AD$23</c:f>
              <c:numCache>
                <c:formatCode>General</c:formatCode>
                <c:ptCount val="9"/>
                <c:pt idx="0">
                  <c:v>100</c:v>
                </c:pt>
                <c:pt idx="1">
                  <c:v>147</c:v>
                </c:pt>
                <c:pt idx="2">
                  <c:v>199</c:v>
                </c:pt>
                <c:pt idx="3">
                  <c:v>238</c:v>
                </c:pt>
                <c:pt idx="4">
                  <c:v>282</c:v>
                </c:pt>
                <c:pt idx="5">
                  <c:v>325</c:v>
                </c:pt>
                <c:pt idx="6">
                  <c:v>350</c:v>
                </c:pt>
                <c:pt idx="7">
                  <c:v>375</c:v>
                </c:pt>
                <c:pt idx="8">
                  <c:v>399</c:v>
                </c:pt>
              </c:numCache>
            </c:numRef>
          </c:yVal>
          <c:smooth val="0"/>
        </c:ser>
        <c:ser>
          <c:idx val="2"/>
          <c:order val="3"/>
          <c:tx>
            <c:v>Zn</c:v>
          </c:tx>
          <c:spPr>
            <a:ln>
              <a:solidFill>
                <a:schemeClr val="accent4"/>
              </a:solidFill>
            </a:ln>
          </c:spPr>
          <c:marker>
            <c:symbol val="x"/>
            <c:size val="5"/>
            <c:spPr>
              <a:noFill/>
              <a:ln>
                <a:solidFill>
                  <a:schemeClr val="accent4"/>
                </a:solidFill>
              </a:ln>
            </c:spPr>
          </c:marker>
          <c:xVal>
            <c:numRef>
              <c:f>Figure_SM2B!$AS$15:$AS$23</c:f>
              <c:numCache>
                <c:formatCode>0.0000</c:formatCode>
                <c:ptCount val="9"/>
                <c:pt idx="2">
                  <c:v>1.4150943396226414E-2</c:v>
                </c:pt>
                <c:pt idx="3">
                  <c:v>5.1572327044025149E-3</c:v>
                </c:pt>
                <c:pt idx="4">
                  <c:v>9.81132075471698E-3</c:v>
                </c:pt>
                <c:pt idx="5">
                  <c:v>2.7232704402515726E-2</c:v>
                </c:pt>
                <c:pt idx="6">
                  <c:v>3.1446540880503146E-3</c:v>
                </c:pt>
                <c:pt idx="7">
                  <c:v>1.5849056603773583E-2</c:v>
                </c:pt>
                <c:pt idx="8">
                  <c:v>1.3899371069182388E-2</c:v>
                </c:pt>
              </c:numCache>
            </c:numRef>
          </c:xVal>
          <c:yVal>
            <c:numRef>
              <c:f>Figure_SM2B!$AD$15:$AD$23</c:f>
              <c:numCache>
                <c:formatCode>General</c:formatCode>
                <c:ptCount val="9"/>
                <c:pt idx="0">
                  <c:v>100</c:v>
                </c:pt>
                <c:pt idx="1">
                  <c:v>147</c:v>
                </c:pt>
                <c:pt idx="2">
                  <c:v>199</c:v>
                </c:pt>
                <c:pt idx="3">
                  <c:v>238</c:v>
                </c:pt>
                <c:pt idx="4">
                  <c:v>282</c:v>
                </c:pt>
                <c:pt idx="5">
                  <c:v>325</c:v>
                </c:pt>
                <c:pt idx="6">
                  <c:v>350</c:v>
                </c:pt>
                <c:pt idx="7">
                  <c:v>375</c:v>
                </c:pt>
                <c:pt idx="8">
                  <c:v>399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040896"/>
        <c:axId val="143043200"/>
      </c:scatterChart>
      <c:valAx>
        <c:axId val="143040896"/>
        <c:scaling>
          <c:logBase val="10"/>
          <c:orientation val="minMax"/>
        </c:scaling>
        <c:delete val="0"/>
        <c:axPos val="t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GB"/>
                  <a:t>Elements wt%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0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43043200"/>
        <c:crosses val="autoZero"/>
        <c:crossBetween val="midCat"/>
      </c:valAx>
      <c:valAx>
        <c:axId val="143043200"/>
        <c:scaling>
          <c:orientation val="maxMin"/>
          <c:min val="5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Downhole depth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43040896"/>
        <c:crossesAt val="1.0000000000000013E-3"/>
        <c:crossBetween val="midCat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87394195906432748"/>
          <c:y val="0.25262580740449597"/>
          <c:w val="0.10754166666666666"/>
          <c:h val="0.27400406237915359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Geochemical </a:t>
            </a:r>
            <a:r>
              <a:rPr lang="en-US" sz="1400"/>
              <a:t>variation with depth in BH-301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6858340745767602E-2"/>
          <c:y val="0.17242698412698415"/>
          <c:w val="0.76073758141439329"/>
          <c:h val="0.79952539682539692"/>
        </c:manualLayout>
      </c:layout>
      <c:scatterChart>
        <c:scatterStyle val="lineMarker"/>
        <c:varyColors val="0"/>
        <c:ser>
          <c:idx val="1"/>
          <c:order val="0"/>
          <c:tx>
            <c:v>MgO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xVal>
            <c:numRef>
              <c:f>Figure_SM2B!$AE$30:$AE$34</c:f>
              <c:numCache>
                <c:formatCode>0.00</c:formatCode>
                <c:ptCount val="5"/>
                <c:pt idx="0">
                  <c:v>12.881599999999999</c:v>
                </c:pt>
                <c:pt idx="1">
                  <c:v>12.425099999999999</c:v>
                </c:pt>
                <c:pt idx="2">
                  <c:v>11.2714</c:v>
                </c:pt>
                <c:pt idx="4">
                  <c:v>22.609199999999998</c:v>
                </c:pt>
              </c:numCache>
            </c:numRef>
          </c:xVal>
          <c:yVal>
            <c:numRef>
              <c:f>Figure_SM2B!$AD$30:$AD$34</c:f>
              <c:numCache>
                <c:formatCode>General</c:formatCode>
                <c:ptCount val="5"/>
                <c:pt idx="0">
                  <c:v>93</c:v>
                </c:pt>
                <c:pt idx="1">
                  <c:v>250</c:v>
                </c:pt>
                <c:pt idx="2">
                  <c:v>300</c:v>
                </c:pt>
                <c:pt idx="3">
                  <c:v>350</c:v>
                </c:pt>
                <c:pt idx="4">
                  <c:v>390</c:v>
                </c:pt>
              </c:numCache>
            </c:numRef>
          </c:yVal>
          <c:smooth val="0"/>
        </c:ser>
        <c:ser>
          <c:idx val="0"/>
          <c:order val="1"/>
          <c:tx>
            <c:v>Al2O3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xVal>
            <c:numRef>
              <c:f>Figure_SM2B!$AF$30:$AF$34</c:f>
              <c:numCache>
                <c:formatCode>0.00</c:formatCode>
                <c:ptCount val="5"/>
                <c:pt idx="0">
                  <c:v>18.322499999999998</c:v>
                </c:pt>
                <c:pt idx="1">
                  <c:v>2.9504999999999999</c:v>
                </c:pt>
                <c:pt idx="2">
                  <c:v>3.6225000000000005</c:v>
                </c:pt>
                <c:pt idx="3">
                  <c:v>4.1019999999999994</c:v>
                </c:pt>
                <c:pt idx="4">
                  <c:v>6.5204999999999993</c:v>
                </c:pt>
              </c:numCache>
            </c:numRef>
          </c:xVal>
          <c:yVal>
            <c:numRef>
              <c:f>Figure_SM2B!$AD$30:$AD$34</c:f>
              <c:numCache>
                <c:formatCode>General</c:formatCode>
                <c:ptCount val="5"/>
                <c:pt idx="0">
                  <c:v>93</c:v>
                </c:pt>
                <c:pt idx="1">
                  <c:v>250</c:v>
                </c:pt>
                <c:pt idx="2">
                  <c:v>300</c:v>
                </c:pt>
                <c:pt idx="3">
                  <c:v>350</c:v>
                </c:pt>
                <c:pt idx="4">
                  <c:v>390</c:v>
                </c:pt>
              </c:numCache>
            </c:numRef>
          </c:yVal>
          <c:smooth val="0"/>
        </c:ser>
        <c:ser>
          <c:idx val="2"/>
          <c:order val="2"/>
          <c:tx>
            <c:v>SiO2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xVal>
            <c:numRef>
              <c:f>Figure_SM2B!$AG$30:$AG$34</c:f>
              <c:numCache>
                <c:formatCode>0.00</c:formatCode>
                <c:ptCount val="5"/>
                <c:pt idx="0">
                  <c:v>54.509204545454551</c:v>
                </c:pt>
                <c:pt idx="1">
                  <c:v>51.623446969696964</c:v>
                </c:pt>
                <c:pt idx="2">
                  <c:v>41.235530303030302</c:v>
                </c:pt>
                <c:pt idx="3">
                  <c:v>67.989583333333329</c:v>
                </c:pt>
                <c:pt idx="4">
                  <c:v>24.070946969696973</c:v>
                </c:pt>
              </c:numCache>
            </c:numRef>
          </c:xVal>
          <c:yVal>
            <c:numRef>
              <c:f>Figure_SM2B!$AD$30:$AD$34</c:f>
              <c:numCache>
                <c:formatCode>General</c:formatCode>
                <c:ptCount val="5"/>
                <c:pt idx="0">
                  <c:v>93</c:v>
                </c:pt>
                <c:pt idx="1">
                  <c:v>250</c:v>
                </c:pt>
                <c:pt idx="2">
                  <c:v>300</c:v>
                </c:pt>
                <c:pt idx="3">
                  <c:v>350</c:v>
                </c:pt>
                <c:pt idx="4">
                  <c:v>390</c:v>
                </c:pt>
              </c:numCache>
            </c:numRef>
          </c:yVal>
          <c:smooth val="0"/>
        </c:ser>
        <c:ser>
          <c:idx val="3"/>
          <c:order val="3"/>
          <c:tx>
            <c:v>CaO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xVal>
            <c:numRef>
              <c:f>Figure_SM2B!$AK$30:$AK$34</c:f>
              <c:numCache>
                <c:formatCode>0.00</c:formatCode>
                <c:ptCount val="5"/>
                <c:pt idx="0">
                  <c:v>1.2270517241379311</c:v>
                </c:pt>
                <c:pt idx="1">
                  <c:v>6.8855862068965523</c:v>
                </c:pt>
                <c:pt idx="2">
                  <c:v>26.085057471264367</c:v>
                </c:pt>
                <c:pt idx="3">
                  <c:v>3.7388448275862065</c:v>
                </c:pt>
                <c:pt idx="4">
                  <c:v>21.877011494252873</c:v>
                </c:pt>
              </c:numCache>
            </c:numRef>
          </c:xVal>
          <c:yVal>
            <c:numRef>
              <c:f>Figure_SM2B!$AD$30:$AD$34</c:f>
              <c:numCache>
                <c:formatCode>General</c:formatCode>
                <c:ptCount val="5"/>
                <c:pt idx="0">
                  <c:v>93</c:v>
                </c:pt>
                <c:pt idx="1">
                  <c:v>250</c:v>
                </c:pt>
                <c:pt idx="2">
                  <c:v>300</c:v>
                </c:pt>
                <c:pt idx="3">
                  <c:v>350</c:v>
                </c:pt>
                <c:pt idx="4">
                  <c:v>390</c:v>
                </c:pt>
              </c:numCache>
            </c:numRef>
          </c:yVal>
          <c:smooth val="0"/>
        </c:ser>
        <c:ser>
          <c:idx val="4"/>
          <c:order val="4"/>
          <c:tx>
            <c:v>Fe2O3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xVal>
            <c:numRef>
              <c:f>Figure_SM2B!$AP$30:$AP$34</c:f>
              <c:numCache>
                <c:formatCode>0.00</c:formatCode>
                <c:ptCount val="5"/>
                <c:pt idx="0">
                  <c:v>5.2485590123456785</c:v>
                </c:pt>
                <c:pt idx="1">
                  <c:v>5.2382841975308638</c:v>
                </c:pt>
                <c:pt idx="2">
                  <c:v>3.1723755555555551</c:v>
                </c:pt>
                <c:pt idx="3">
                  <c:v>1.5779785185185184</c:v>
                </c:pt>
                <c:pt idx="4">
                  <c:v>9.812271604938271</c:v>
                </c:pt>
              </c:numCache>
            </c:numRef>
          </c:xVal>
          <c:yVal>
            <c:numRef>
              <c:f>Figure_SM2B!$AD$30:$AD$34</c:f>
              <c:numCache>
                <c:formatCode>General</c:formatCode>
                <c:ptCount val="5"/>
                <c:pt idx="0">
                  <c:v>93</c:v>
                </c:pt>
                <c:pt idx="1">
                  <c:v>250</c:v>
                </c:pt>
                <c:pt idx="2">
                  <c:v>300</c:v>
                </c:pt>
                <c:pt idx="3">
                  <c:v>350</c:v>
                </c:pt>
                <c:pt idx="4">
                  <c:v>390</c:v>
                </c:pt>
              </c:numCache>
            </c:numRef>
          </c:yVal>
          <c:smooth val="0"/>
        </c:ser>
        <c:ser>
          <c:idx val="5"/>
          <c:order val="5"/>
          <c:tx>
            <c:v>TiO2</c:v>
          </c:tx>
          <c:xVal>
            <c:numRef>
              <c:f>Figure_SM2B!$AL$30:$AL$34</c:f>
              <c:numCache>
                <c:formatCode>0.00</c:formatCode>
                <c:ptCount val="5"/>
                <c:pt idx="0">
                  <c:v>2.5646746666666664</c:v>
                </c:pt>
                <c:pt idx="1">
                  <c:v>0.12486033333333332</c:v>
                </c:pt>
                <c:pt idx="2">
                  <c:v>0.21515166666666666</c:v>
                </c:pt>
                <c:pt idx="3">
                  <c:v>0.28879866666666659</c:v>
                </c:pt>
                <c:pt idx="4">
                  <c:v>0.22778799999999999</c:v>
                </c:pt>
              </c:numCache>
            </c:numRef>
          </c:xVal>
          <c:yVal>
            <c:numRef>
              <c:f>Figure_SM2B!$AD$30:$AD$34</c:f>
              <c:numCache>
                <c:formatCode>General</c:formatCode>
                <c:ptCount val="5"/>
                <c:pt idx="0">
                  <c:v>93</c:v>
                </c:pt>
                <c:pt idx="1">
                  <c:v>250</c:v>
                </c:pt>
                <c:pt idx="2">
                  <c:v>300</c:v>
                </c:pt>
                <c:pt idx="3">
                  <c:v>350</c:v>
                </c:pt>
                <c:pt idx="4">
                  <c:v>390</c:v>
                </c:pt>
              </c:numCache>
            </c:numRef>
          </c:yVal>
          <c:smooth val="0"/>
        </c:ser>
        <c:ser>
          <c:idx val="6"/>
          <c:order val="6"/>
          <c:tx>
            <c:v>K2O</c:v>
          </c:tx>
          <c:xVal>
            <c:numRef>
              <c:f>Figure_SM2B!$AJ$30:$AJ$34</c:f>
              <c:numCache>
                <c:formatCode>0.00</c:formatCode>
                <c:ptCount val="5"/>
                <c:pt idx="0">
                  <c:v>9.1433599999999995</c:v>
                </c:pt>
                <c:pt idx="1">
                  <c:v>0.68796000000000002</c:v>
                </c:pt>
                <c:pt idx="2">
                  <c:v>0.59923999999999999</c:v>
                </c:pt>
                <c:pt idx="3">
                  <c:v>1.1502600000000001</c:v>
                </c:pt>
                <c:pt idx="4">
                  <c:v>0.11899999999999999</c:v>
                </c:pt>
              </c:numCache>
            </c:numRef>
          </c:xVal>
          <c:yVal>
            <c:numRef>
              <c:f>Figure_SM2B!$AD$30:$AD$34</c:f>
              <c:numCache>
                <c:formatCode>General</c:formatCode>
                <c:ptCount val="5"/>
                <c:pt idx="0">
                  <c:v>93</c:v>
                </c:pt>
                <c:pt idx="1">
                  <c:v>250</c:v>
                </c:pt>
                <c:pt idx="2">
                  <c:v>300</c:v>
                </c:pt>
                <c:pt idx="3">
                  <c:v>350</c:v>
                </c:pt>
                <c:pt idx="4">
                  <c:v>390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735296"/>
        <c:axId val="167737216"/>
      </c:scatterChart>
      <c:valAx>
        <c:axId val="167735296"/>
        <c:scaling>
          <c:logBase val="10"/>
          <c:orientation val="minMax"/>
        </c:scaling>
        <c:delete val="0"/>
        <c:axPos val="t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GB"/>
                  <a:t>Elements wt%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67737216"/>
        <c:crosses val="autoZero"/>
        <c:crossBetween val="midCat"/>
      </c:valAx>
      <c:valAx>
        <c:axId val="167737216"/>
        <c:scaling>
          <c:orientation val="maxMin"/>
          <c:max val="450"/>
          <c:min val="5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Downhole depth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67735296"/>
        <c:crossesAt val="0.1"/>
        <c:crossBetween val="midCat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88668070175438596"/>
          <c:y val="0.22118472222222221"/>
          <c:w val="9.842665043944554E-2"/>
          <c:h val="0.34881051587301587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Geochemical </a:t>
            </a:r>
            <a:r>
              <a:rPr lang="en-US" sz="1400"/>
              <a:t>variation with depth in BH-1001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9636988304093571E-2"/>
          <c:y val="0.18164424603174603"/>
          <c:w val="0.76992602339181282"/>
          <c:h val="0.78633253968253969"/>
        </c:manualLayout>
      </c:layout>
      <c:scatterChart>
        <c:scatterStyle val="lineMarker"/>
        <c:varyColors val="0"/>
        <c:ser>
          <c:idx val="1"/>
          <c:order val="0"/>
          <c:tx>
            <c:v>Cu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xVal>
            <c:numRef>
              <c:f>Figure_SM2B!$AR$35:$AR$39</c:f>
              <c:numCache>
                <c:formatCode>0.000</c:formatCode>
                <c:ptCount val="5"/>
                <c:pt idx="0">
                  <c:v>2.2997601918465227E-2</c:v>
                </c:pt>
                <c:pt idx="1">
                  <c:v>0.11733812949640288</c:v>
                </c:pt>
                <c:pt idx="2">
                  <c:v>3.1750599520383692E-2</c:v>
                </c:pt>
                <c:pt idx="3">
                  <c:v>1.9505755395683455</c:v>
                </c:pt>
                <c:pt idx="4">
                  <c:v>2.3357314148681061E-2</c:v>
                </c:pt>
              </c:numCache>
            </c:numRef>
          </c:xVal>
          <c:yVal>
            <c:numRef>
              <c:f>Figure_SM2B!$AD$35:$AD$39</c:f>
              <c:numCache>
                <c:formatCode>General</c:formatCode>
                <c:ptCount val="5"/>
                <c:pt idx="0">
                  <c:v>500</c:v>
                </c:pt>
                <c:pt idx="1">
                  <c:v>630</c:v>
                </c:pt>
                <c:pt idx="2">
                  <c:v>730</c:v>
                </c:pt>
                <c:pt idx="3">
                  <c:v>782</c:v>
                </c:pt>
                <c:pt idx="4">
                  <c:v>840</c:v>
                </c:pt>
              </c:numCache>
            </c:numRef>
          </c:yVal>
          <c:smooth val="0"/>
        </c:ser>
        <c:ser>
          <c:idx val="0"/>
          <c:order val="1"/>
          <c:tx>
            <c:v>S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xVal>
            <c:numRef>
              <c:f>Figure_SM2B!$AI$35:$AI$39</c:f>
              <c:numCache>
                <c:formatCode>0.000</c:formatCode>
                <c:ptCount val="5"/>
                <c:pt idx="1">
                  <c:v>6.2152999999999992</c:v>
                </c:pt>
                <c:pt idx="2">
                  <c:v>0.1152</c:v>
                </c:pt>
                <c:pt idx="3">
                  <c:v>4.1199000000000003</c:v>
                </c:pt>
                <c:pt idx="4">
                  <c:v>2.9700000000000001E-2</c:v>
                </c:pt>
              </c:numCache>
            </c:numRef>
          </c:xVal>
          <c:yVal>
            <c:numRef>
              <c:f>Figure_SM2B!$AD$35:$AD$39</c:f>
              <c:numCache>
                <c:formatCode>General</c:formatCode>
                <c:ptCount val="5"/>
                <c:pt idx="0">
                  <c:v>500</c:v>
                </c:pt>
                <c:pt idx="1">
                  <c:v>630</c:v>
                </c:pt>
                <c:pt idx="2">
                  <c:v>730</c:v>
                </c:pt>
                <c:pt idx="3">
                  <c:v>782</c:v>
                </c:pt>
                <c:pt idx="4">
                  <c:v>840</c:v>
                </c:pt>
              </c:numCache>
            </c:numRef>
          </c:yVal>
          <c:smooth val="0"/>
        </c:ser>
        <c:ser>
          <c:idx val="2"/>
          <c:order val="2"/>
          <c:tx>
            <c:v>Ni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xVal>
            <c:numRef>
              <c:f>Figure_SM2B!$AQ$35:$AQ$39</c:f>
              <c:numCache>
                <c:formatCode>0.000</c:formatCode>
                <c:ptCount val="5"/>
                <c:pt idx="0">
                  <c:v>4.6505376344086018E-3</c:v>
                </c:pt>
                <c:pt idx="1">
                  <c:v>1.6451612903225808E-2</c:v>
                </c:pt>
                <c:pt idx="3">
                  <c:v>4.6774193548387091E-3</c:v>
                </c:pt>
                <c:pt idx="4">
                  <c:v>5.3763440860215058E-3</c:v>
                </c:pt>
              </c:numCache>
            </c:numRef>
          </c:xVal>
          <c:yVal>
            <c:numRef>
              <c:f>Figure_SM2B!$AD$35:$AD$39</c:f>
              <c:numCache>
                <c:formatCode>General</c:formatCode>
                <c:ptCount val="5"/>
                <c:pt idx="0">
                  <c:v>500</c:v>
                </c:pt>
                <c:pt idx="1">
                  <c:v>630</c:v>
                </c:pt>
                <c:pt idx="2">
                  <c:v>730</c:v>
                </c:pt>
                <c:pt idx="3">
                  <c:v>782</c:v>
                </c:pt>
                <c:pt idx="4">
                  <c:v>840</c:v>
                </c:pt>
              </c:numCache>
            </c:numRef>
          </c:yVal>
          <c:smooth val="0"/>
        </c:ser>
        <c:ser>
          <c:idx val="3"/>
          <c:order val="3"/>
          <c:tx>
            <c:v>Zn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xVal>
            <c:numRef>
              <c:f>Figure_SM2B!$AS$35:$AS$39</c:f>
              <c:numCache>
                <c:formatCode>0.0000</c:formatCode>
                <c:ptCount val="5"/>
                <c:pt idx="0">
                  <c:v>8.6792452830188674E-3</c:v>
                </c:pt>
                <c:pt idx="1">
                  <c:v>1.3836477987421384E-2</c:v>
                </c:pt>
                <c:pt idx="2">
                  <c:v>3.2075471698113202E-3</c:v>
                </c:pt>
                <c:pt idx="3">
                  <c:v>3.8805031446540877E-2</c:v>
                </c:pt>
                <c:pt idx="4">
                  <c:v>2.5660377358490565E-2</c:v>
                </c:pt>
              </c:numCache>
            </c:numRef>
          </c:xVal>
          <c:yVal>
            <c:numRef>
              <c:f>Figure_SM2B!$AD$35:$AD$39</c:f>
              <c:numCache>
                <c:formatCode>General</c:formatCode>
                <c:ptCount val="5"/>
                <c:pt idx="0">
                  <c:v>500</c:v>
                </c:pt>
                <c:pt idx="1">
                  <c:v>630</c:v>
                </c:pt>
                <c:pt idx="2">
                  <c:v>730</c:v>
                </c:pt>
                <c:pt idx="3">
                  <c:v>782</c:v>
                </c:pt>
                <c:pt idx="4">
                  <c:v>840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809792"/>
        <c:axId val="167811712"/>
      </c:scatterChart>
      <c:valAx>
        <c:axId val="167809792"/>
        <c:scaling>
          <c:logBase val="10"/>
          <c:orientation val="minMax"/>
        </c:scaling>
        <c:delete val="0"/>
        <c:axPos val="t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GB"/>
                  <a:t>Elements wt%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0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167811712"/>
        <c:crosses val="autoZero"/>
        <c:crossBetween val="midCat"/>
      </c:valAx>
      <c:valAx>
        <c:axId val="167811712"/>
        <c:scaling>
          <c:orientation val="maxMin"/>
          <c:min val="45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Downhole depth (m)</a:t>
                </a:r>
              </a:p>
            </c:rich>
          </c:tx>
          <c:layout>
            <c:manualLayout>
              <c:xMode val="edge"/>
              <c:yMode val="edge"/>
              <c:x val="1.1300146198830409E-2"/>
              <c:y val="0.4611593253968254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167809792"/>
        <c:crossesAt val="1.0000000000000002E-3"/>
        <c:crossBetween val="midCat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88053771929824565"/>
          <c:y val="0.24355098625772215"/>
          <c:w val="9.4351754385964909E-2"/>
          <c:h val="0.27775396825396825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Geochemical </a:t>
            </a:r>
            <a:r>
              <a:rPr lang="en-US" sz="1400"/>
              <a:t>variation with depth in BH-301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v>Cu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xVal>
            <c:numRef>
              <c:f>Figure_SM2B!$AR$30:$AR$34</c:f>
              <c:numCache>
                <c:formatCode>0.000</c:formatCode>
                <c:ptCount val="5"/>
                <c:pt idx="0">
                  <c:v>0.33249400479616309</c:v>
                </c:pt>
                <c:pt idx="1">
                  <c:v>0.74985611510791372</c:v>
                </c:pt>
                <c:pt idx="2">
                  <c:v>0.70458033573141488</c:v>
                </c:pt>
                <c:pt idx="3">
                  <c:v>2.1486810551558756E-2</c:v>
                </c:pt>
                <c:pt idx="4">
                  <c:v>2.0866187050359715</c:v>
                </c:pt>
              </c:numCache>
            </c:numRef>
          </c:xVal>
          <c:yVal>
            <c:numRef>
              <c:f>Figure_SM2B!$AD$30:$AD$34</c:f>
              <c:numCache>
                <c:formatCode>General</c:formatCode>
                <c:ptCount val="5"/>
                <c:pt idx="0">
                  <c:v>93</c:v>
                </c:pt>
                <c:pt idx="1">
                  <c:v>250</c:v>
                </c:pt>
                <c:pt idx="2">
                  <c:v>300</c:v>
                </c:pt>
                <c:pt idx="3">
                  <c:v>350</c:v>
                </c:pt>
                <c:pt idx="4">
                  <c:v>390</c:v>
                </c:pt>
              </c:numCache>
            </c:numRef>
          </c:yVal>
          <c:smooth val="0"/>
        </c:ser>
        <c:ser>
          <c:idx val="0"/>
          <c:order val="1"/>
          <c:tx>
            <c:v>S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xVal>
            <c:numRef>
              <c:f>Figure_SM2B!$AI$30:$AI$34</c:f>
              <c:numCache>
                <c:formatCode>0.000</c:formatCode>
                <c:ptCount val="5"/>
                <c:pt idx="0">
                  <c:v>0.1046</c:v>
                </c:pt>
                <c:pt idx="1">
                  <c:v>4.7468666666666666</c:v>
                </c:pt>
                <c:pt idx="2">
                  <c:v>0.88716666666666677</c:v>
                </c:pt>
                <c:pt idx="3">
                  <c:v>0.1158</c:v>
                </c:pt>
                <c:pt idx="4">
                  <c:v>4.9366666666666665</c:v>
                </c:pt>
              </c:numCache>
            </c:numRef>
          </c:xVal>
          <c:yVal>
            <c:numRef>
              <c:f>Figure_SM2B!$AD$30:$AD$34</c:f>
              <c:numCache>
                <c:formatCode>General</c:formatCode>
                <c:ptCount val="5"/>
                <c:pt idx="0">
                  <c:v>93</c:v>
                </c:pt>
                <c:pt idx="1">
                  <c:v>250</c:v>
                </c:pt>
                <c:pt idx="2">
                  <c:v>300</c:v>
                </c:pt>
                <c:pt idx="3">
                  <c:v>350</c:v>
                </c:pt>
                <c:pt idx="4">
                  <c:v>390</c:v>
                </c:pt>
              </c:numCache>
            </c:numRef>
          </c:yVal>
          <c:smooth val="0"/>
        </c:ser>
        <c:ser>
          <c:idx val="2"/>
          <c:order val="2"/>
          <c:tx>
            <c:v>Ni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xVal>
            <c:numRef>
              <c:f>Figure_SM2B!$AQ$30:$AQ$34</c:f>
              <c:numCache>
                <c:formatCode>0.000</c:formatCode>
                <c:ptCount val="5"/>
                <c:pt idx="0">
                  <c:v>6.2365591397849458E-3</c:v>
                </c:pt>
                <c:pt idx="1">
                  <c:v>8.870967741935484E-3</c:v>
                </c:pt>
                <c:pt idx="2">
                  <c:v>2.4596774193548386E-3</c:v>
                </c:pt>
                <c:pt idx="3">
                  <c:v>2.096774193548387E-3</c:v>
                </c:pt>
                <c:pt idx="4">
                  <c:v>6.8010752688172048E-3</c:v>
                </c:pt>
              </c:numCache>
            </c:numRef>
          </c:xVal>
          <c:yVal>
            <c:numRef>
              <c:f>Figure_SM2B!$AD$30:$AD$34</c:f>
              <c:numCache>
                <c:formatCode>General</c:formatCode>
                <c:ptCount val="5"/>
                <c:pt idx="0">
                  <c:v>93</c:v>
                </c:pt>
                <c:pt idx="1">
                  <c:v>250</c:v>
                </c:pt>
                <c:pt idx="2">
                  <c:v>300</c:v>
                </c:pt>
                <c:pt idx="3">
                  <c:v>350</c:v>
                </c:pt>
                <c:pt idx="4">
                  <c:v>390</c:v>
                </c:pt>
              </c:numCache>
            </c:numRef>
          </c:yVal>
          <c:smooth val="0"/>
        </c:ser>
        <c:ser>
          <c:idx val="3"/>
          <c:order val="3"/>
          <c:tx>
            <c:v>Zn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xVal>
            <c:numRef>
              <c:f>Figure_SM2B!$AS$30:$AS$34</c:f>
              <c:numCache>
                <c:formatCode>0.0000</c:formatCode>
                <c:ptCount val="5"/>
                <c:pt idx="0">
                  <c:v>8.4905660377358472E-3</c:v>
                </c:pt>
                <c:pt idx="1">
                  <c:v>2.6289308176100624E-2</c:v>
                </c:pt>
                <c:pt idx="2">
                  <c:v>8.6792452830188674E-3</c:v>
                </c:pt>
                <c:pt idx="3">
                  <c:v>2.2641509433962261E-3</c:v>
                </c:pt>
                <c:pt idx="4">
                  <c:v>2.3333333333333331E-2</c:v>
                </c:pt>
              </c:numCache>
            </c:numRef>
          </c:xVal>
          <c:yVal>
            <c:numRef>
              <c:f>Figure_SM2B!$AD$30:$AD$34</c:f>
              <c:numCache>
                <c:formatCode>General</c:formatCode>
                <c:ptCount val="5"/>
                <c:pt idx="0">
                  <c:v>93</c:v>
                </c:pt>
                <c:pt idx="1">
                  <c:v>250</c:v>
                </c:pt>
                <c:pt idx="2">
                  <c:v>300</c:v>
                </c:pt>
                <c:pt idx="3">
                  <c:v>350</c:v>
                </c:pt>
                <c:pt idx="4">
                  <c:v>390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835136"/>
        <c:axId val="167837056"/>
      </c:scatterChart>
      <c:valAx>
        <c:axId val="167835136"/>
        <c:scaling>
          <c:logBase val="10"/>
          <c:orientation val="minMax"/>
        </c:scaling>
        <c:delete val="0"/>
        <c:axPos val="t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GB"/>
                  <a:t>Elements wt%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0" sourceLinked="1"/>
        <c:majorTickMark val="out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167837056"/>
        <c:crossesAt val="50"/>
        <c:crossBetween val="midCat"/>
      </c:valAx>
      <c:valAx>
        <c:axId val="167837056"/>
        <c:scaling>
          <c:orientation val="maxMin"/>
          <c:max val="450"/>
          <c:min val="5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Downhole depth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167835136"/>
        <c:crossesAt val="1.0000000000000013E-3"/>
        <c:crossBetween val="midCat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88237485380116965"/>
          <c:y val="0.24653670634920635"/>
          <c:w val="0.10137368421052631"/>
          <c:h val="0.29167777777777776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/>
              <a:t>Component 3  11.6%</a:t>
            </a:r>
          </a:p>
        </c:rich>
      </c:tx>
      <c:layout>
        <c:manualLayout>
          <c:xMode val="edge"/>
          <c:yMode val="edge"/>
          <c:x val="0.39831255468066484"/>
          <c:y val="1.433691756272401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502405949256346E-2"/>
          <c:y val="9.1171130490409147E-2"/>
          <c:w val="0.88194203849518815"/>
          <c:h val="0.73722424481885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[1]PCAforAllData!$D$3</c:f>
              <c:strCache>
                <c:ptCount val="1"/>
                <c:pt idx="0">
                  <c:v>Component 3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75000"/>
                  </a:schemeClr>
                </a:gs>
                <a:gs pos="50000">
                  <a:schemeClr val="accent6">
                    <a:lumMod val="40000"/>
                    <a:lumOff val="60000"/>
                  </a:schemeClr>
                </a:gs>
                <a:gs pos="100000">
                  <a:schemeClr val="accent6">
                    <a:lumMod val="20000"/>
                    <a:lumOff val="80000"/>
                  </a:schemeClr>
                </a:gs>
              </a:gsLst>
              <a:lin ang="5400000" scaled="1"/>
              <a:tileRect/>
            </a:gradFill>
            <a:ln>
              <a:solidFill>
                <a:schemeClr val="tx1"/>
              </a:solidFill>
            </a:ln>
          </c:spPr>
          <c:invertIfNegative val="1"/>
          <c:cat>
            <c:strRef>
              <c:f>[1]PCAforAllData!$A$4:$A$31</c:f>
              <c:strCache>
                <c:ptCount val="28"/>
                <c:pt idx="0">
                  <c:v>LE</c:v>
                </c:pt>
                <c:pt idx="1">
                  <c:v>MgO</c:v>
                </c:pt>
                <c:pt idx="2">
                  <c:v>Al2O3</c:v>
                </c:pt>
                <c:pt idx="3">
                  <c:v>SiO2</c:v>
                </c:pt>
                <c:pt idx="4">
                  <c:v>P</c:v>
                </c:pt>
                <c:pt idx="5">
                  <c:v>S</c:v>
                </c:pt>
                <c:pt idx="6">
                  <c:v>K2O</c:v>
                </c:pt>
                <c:pt idx="7">
                  <c:v>CaO</c:v>
                </c:pt>
                <c:pt idx="8">
                  <c:v>TiO2</c:v>
                </c:pt>
                <c:pt idx="9">
                  <c:v>V</c:v>
                </c:pt>
                <c:pt idx="10">
                  <c:v>Cr2O3</c:v>
                </c:pt>
                <c:pt idx="11">
                  <c:v>MnO</c:v>
                </c:pt>
                <c:pt idx="12">
                  <c:v>Fe2O3</c:v>
                </c:pt>
                <c:pt idx="13">
                  <c:v>Ni</c:v>
                </c:pt>
                <c:pt idx="14">
                  <c:v>Cu</c:v>
                </c:pt>
                <c:pt idx="15">
                  <c:v>Zn</c:v>
                </c:pt>
                <c:pt idx="16">
                  <c:v>As</c:v>
                </c:pt>
                <c:pt idx="17">
                  <c:v>Se</c:v>
                </c:pt>
                <c:pt idx="18">
                  <c:v>Rb</c:v>
                </c:pt>
                <c:pt idx="19">
                  <c:v>Sr</c:v>
                </c:pt>
                <c:pt idx="20">
                  <c:v>Y</c:v>
                </c:pt>
                <c:pt idx="21">
                  <c:v>Zr</c:v>
                </c:pt>
                <c:pt idx="22">
                  <c:v>Nb</c:v>
                </c:pt>
                <c:pt idx="23">
                  <c:v>Mo</c:v>
                </c:pt>
                <c:pt idx="24">
                  <c:v>Pb</c:v>
                </c:pt>
                <c:pt idx="25">
                  <c:v>Bi</c:v>
                </c:pt>
                <c:pt idx="26">
                  <c:v>Th</c:v>
                </c:pt>
                <c:pt idx="27">
                  <c:v>U</c:v>
                </c:pt>
              </c:strCache>
            </c:strRef>
          </c:cat>
          <c:val>
            <c:numRef>
              <c:f>[1]PCAforAllData!$D$4:$D$31</c:f>
              <c:numCache>
                <c:formatCode>General</c:formatCode>
                <c:ptCount val="28"/>
                <c:pt idx="0">
                  <c:v>-0.44500000000000001</c:v>
                </c:pt>
                <c:pt idx="1">
                  <c:v>0.14899999999999999</c:v>
                </c:pt>
                <c:pt idx="2">
                  <c:v>0.48299999999999998</c:v>
                </c:pt>
                <c:pt idx="3">
                  <c:v>-0.249</c:v>
                </c:pt>
                <c:pt idx="4">
                  <c:v>9.4E-2</c:v>
                </c:pt>
                <c:pt idx="5">
                  <c:v>-0.379</c:v>
                </c:pt>
                <c:pt idx="6">
                  <c:v>-0.25800000000000001</c:v>
                </c:pt>
                <c:pt idx="7">
                  <c:v>0.30199999999999999</c:v>
                </c:pt>
                <c:pt idx="8">
                  <c:v>0.436</c:v>
                </c:pt>
                <c:pt idx="9">
                  <c:v>-0.13200000000000001</c:v>
                </c:pt>
                <c:pt idx="10">
                  <c:v>-0.29399999999999998</c:v>
                </c:pt>
                <c:pt idx="11">
                  <c:v>0.48299999999999998</c:v>
                </c:pt>
                <c:pt idx="12">
                  <c:v>0.28399999999999997</c:v>
                </c:pt>
                <c:pt idx="13">
                  <c:v>-7.0999999999999994E-2</c:v>
                </c:pt>
                <c:pt idx="14">
                  <c:v>-0.19800000000000001</c:v>
                </c:pt>
                <c:pt idx="15">
                  <c:v>0.59299999999999997</c:v>
                </c:pt>
                <c:pt idx="16">
                  <c:v>-0.40100000000000002</c:v>
                </c:pt>
                <c:pt idx="17">
                  <c:v>-0.32800000000000001</c:v>
                </c:pt>
                <c:pt idx="18">
                  <c:v>-0.24299999999999999</c:v>
                </c:pt>
                <c:pt idx="19">
                  <c:v>0.81100000000000005</c:v>
                </c:pt>
                <c:pt idx="20">
                  <c:v>0.17299999999999999</c:v>
                </c:pt>
                <c:pt idx="21">
                  <c:v>5.3999999999999999E-2</c:v>
                </c:pt>
                <c:pt idx="22">
                  <c:v>0.30199999999999999</c:v>
                </c:pt>
                <c:pt idx="23">
                  <c:v>-0.13700000000000001</c:v>
                </c:pt>
                <c:pt idx="24">
                  <c:v>0.11899999999999999</c:v>
                </c:pt>
                <c:pt idx="25">
                  <c:v>-0.30199999999999999</c:v>
                </c:pt>
                <c:pt idx="26">
                  <c:v>-0.40799999999999997</c:v>
                </c:pt>
                <c:pt idx="27">
                  <c:v>-0.104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47227648"/>
        <c:axId val="47229184"/>
      </c:barChart>
      <c:catAx>
        <c:axId val="472276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>
            <a:solidFill>
              <a:schemeClr val="tx1"/>
            </a:solidFill>
          </a:ln>
        </c:spPr>
        <c:txPr>
          <a:bodyPr anchor="b" anchorCtr="0"/>
          <a:lstStyle/>
          <a:p>
            <a:pPr>
              <a:defRPr sz="900"/>
            </a:pPr>
            <a:endParaRPr lang="en-US"/>
          </a:p>
        </c:txPr>
        <c:crossAx val="47229184"/>
        <c:crossesAt val="0"/>
        <c:auto val="1"/>
        <c:lblAlgn val="ctr"/>
        <c:lblOffset val="100"/>
        <c:noMultiLvlLbl val="0"/>
      </c:catAx>
      <c:valAx>
        <c:axId val="47229184"/>
        <c:scaling>
          <c:orientation val="minMax"/>
          <c:max val="1"/>
          <c:min val="-1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900"/>
            </a:pPr>
            <a:endParaRPr lang="en-US"/>
          </a:p>
        </c:txPr>
        <c:crossAx val="47227648"/>
        <c:crossesAt val="1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Si vs. Ca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993593867824618"/>
          <c:y val="0.14143791697481403"/>
          <c:w val="0.77865555555555555"/>
          <c:h val="0.68923581553735347"/>
        </c:manualLayout>
      </c:layout>
      <c:scatterChart>
        <c:scatterStyle val="lineMarker"/>
        <c:varyColors val="0"/>
        <c:ser>
          <c:idx val="0"/>
          <c:order val="0"/>
          <c:tx>
            <c:v>Central Aynak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Figure_SM2B!$AG$3:$AG$23</c:f>
              <c:numCache>
                <c:formatCode>0.00</c:formatCode>
                <c:ptCount val="21"/>
                <c:pt idx="0">
                  <c:v>41.723920454545457</c:v>
                </c:pt>
                <c:pt idx="1">
                  <c:v>48.689053030303029</c:v>
                </c:pt>
                <c:pt idx="2">
                  <c:v>69.926931818181814</c:v>
                </c:pt>
                <c:pt idx="3">
                  <c:v>39.472462121212132</c:v>
                </c:pt>
                <c:pt idx="4">
                  <c:v>59.559280303030299</c:v>
                </c:pt>
                <c:pt idx="5">
                  <c:v>53.609431818181825</c:v>
                </c:pt>
                <c:pt idx="6">
                  <c:v>46.447727272727278</c:v>
                </c:pt>
                <c:pt idx="7">
                  <c:v>14.445607954545455</c:v>
                </c:pt>
                <c:pt idx="8">
                  <c:v>45.45068181818182</c:v>
                </c:pt>
                <c:pt idx="9">
                  <c:v>57.694886363636378</c:v>
                </c:pt>
                <c:pt idx="10">
                  <c:v>47.084053030303032</c:v>
                </c:pt>
                <c:pt idx="11">
                  <c:v>45.924886363636368</c:v>
                </c:pt>
                <c:pt idx="12">
                  <c:v>28.756250000000001</c:v>
                </c:pt>
                <c:pt idx="13">
                  <c:v>32.071628787878787</c:v>
                </c:pt>
                <c:pt idx="14">
                  <c:v>32.971401515151513</c:v>
                </c:pt>
                <c:pt idx="15">
                  <c:v>48.26348484848485</c:v>
                </c:pt>
                <c:pt idx="16">
                  <c:v>39.448143939393937</c:v>
                </c:pt>
                <c:pt idx="17">
                  <c:v>62.128901515151519</c:v>
                </c:pt>
                <c:pt idx="18">
                  <c:v>54.821287878787878</c:v>
                </c:pt>
                <c:pt idx="19">
                  <c:v>33.133522727272727</c:v>
                </c:pt>
                <c:pt idx="20">
                  <c:v>29.10481060606061</c:v>
                </c:pt>
              </c:numCache>
            </c:numRef>
          </c:xVal>
          <c:yVal>
            <c:numRef>
              <c:f>Figure_SM2B!$AK$3:$AK$23</c:f>
              <c:numCache>
                <c:formatCode>0.00</c:formatCode>
                <c:ptCount val="21"/>
                <c:pt idx="0">
                  <c:v>17.077586206896552</c:v>
                </c:pt>
                <c:pt idx="1">
                  <c:v>15.885735632183909</c:v>
                </c:pt>
                <c:pt idx="2">
                  <c:v>4.5035344827586208</c:v>
                </c:pt>
                <c:pt idx="3">
                  <c:v>20.151149425287354</c:v>
                </c:pt>
                <c:pt idx="4">
                  <c:v>1.0585689655172412</c:v>
                </c:pt>
                <c:pt idx="6">
                  <c:v>1.0332241379310345</c:v>
                </c:pt>
                <c:pt idx="7">
                  <c:v>32.690804597701145</c:v>
                </c:pt>
                <c:pt idx="8">
                  <c:v>2.5843678160919539</c:v>
                </c:pt>
                <c:pt idx="9">
                  <c:v>0.61555747126436777</c:v>
                </c:pt>
                <c:pt idx="10">
                  <c:v>7.9826954022988517</c:v>
                </c:pt>
                <c:pt idx="11">
                  <c:v>2.3900977011494255</c:v>
                </c:pt>
                <c:pt idx="12" formatCode="0.000">
                  <c:v>21.418390804597703</c:v>
                </c:pt>
                <c:pt idx="13">
                  <c:v>22.967241379310344</c:v>
                </c:pt>
                <c:pt idx="14">
                  <c:v>11.545494252873562</c:v>
                </c:pt>
                <c:pt idx="15">
                  <c:v>14.728160919540228</c:v>
                </c:pt>
                <c:pt idx="16">
                  <c:v>10.549643678160917</c:v>
                </c:pt>
                <c:pt idx="17">
                  <c:v>10.857643678160919</c:v>
                </c:pt>
                <c:pt idx="18">
                  <c:v>15.206212643678159</c:v>
                </c:pt>
                <c:pt idx="19">
                  <c:v>0.82813218390804599</c:v>
                </c:pt>
                <c:pt idx="20">
                  <c:v>27.983908045977017</c:v>
                </c:pt>
              </c:numCache>
            </c:numRef>
          </c:yVal>
          <c:smooth val="0"/>
        </c:ser>
        <c:ser>
          <c:idx val="1"/>
          <c:order val="1"/>
          <c:tx>
            <c:v>Western Aynak</c:v>
          </c:tx>
          <c:spPr>
            <a:ln w="19050">
              <a:noFill/>
            </a:ln>
          </c:spPr>
          <c:marker>
            <c:symbol val="diamond"/>
            <c:size val="5"/>
          </c:marker>
          <c:xVal>
            <c:numRef>
              <c:f>Figure_SM2B!$AG$25:$AG$43</c:f>
              <c:numCache>
                <c:formatCode>0.00</c:formatCode>
                <c:ptCount val="19"/>
                <c:pt idx="0">
                  <c:v>36.209772727272728</c:v>
                </c:pt>
                <c:pt idx="1">
                  <c:v>35.265416666666667</c:v>
                </c:pt>
                <c:pt idx="2">
                  <c:v>35.796363636363637</c:v>
                </c:pt>
                <c:pt idx="3">
                  <c:v>54.128219696969708</c:v>
                </c:pt>
                <c:pt idx="4">
                  <c:v>53.852613636363643</c:v>
                </c:pt>
                <c:pt idx="5">
                  <c:v>54.509204545454551</c:v>
                </c:pt>
                <c:pt idx="6">
                  <c:v>51.623446969696964</c:v>
                </c:pt>
                <c:pt idx="7">
                  <c:v>41.235530303030302</c:v>
                </c:pt>
                <c:pt idx="8">
                  <c:v>67.989583333333329</c:v>
                </c:pt>
                <c:pt idx="9">
                  <c:v>24.070946969696973</c:v>
                </c:pt>
                <c:pt idx="10">
                  <c:v>64.187840909090909</c:v>
                </c:pt>
                <c:pt idx="11">
                  <c:v>42.038030303030297</c:v>
                </c:pt>
                <c:pt idx="12">
                  <c:v>46.472045454545459</c:v>
                </c:pt>
                <c:pt idx="13">
                  <c:v>57.727310606060612</c:v>
                </c:pt>
                <c:pt idx="14">
                  <c:v>47.075946969696972</c:v>
                </c:pt>
                <c:pt idx="15">
                  <c:v>42.09882575757576</c:v>
                </c:pt>
                <c:pt idx="16">
                  <c:v>47.918977272727275</c:v>
                </c:pt>
                <c:pt idx="17">
                  <c:v>72.768106060606058</c:v>
                </c:pt>
                <c:pt idx="18">
                  <c:v>56.681628787878793</c:v>
                </c:pt>
              </c:numCache>
            </c:numRef>
          </c:xVal>
          <c:yVal>
            <c:numRef>
              <c:f>Figure_SM2B!$AK$25:$AK$43</c:f>
              <c:numCache>
                <c:formatCode>0.00</c:formatCode>
                <c:ptCount val="19"/>
                <c:pt idx="0">
                  <c:v>25.00287356321839</c:v>
                </c:pt>
                <c:pt idx="1">
                  <c:v>23.454022988505749</c:v>
                </c:pt>
                <c:pt idx="2">
                  <c:v>13.379454022988506</c:v>
                </c:pt>
                <c:pt idx="3">
                  <c:v>16.216666666666669</c:v>
                </c:pt>
                <c:pt idx="4">
                  <c:v>3.4820977011494252</c:v>
                </c:pt>
                <c:pt idx="5">
                  <c:v>1.2270517241379311</c:v>
                </c:pt>
                <c:pt idx="6">
                  <c:v>6.8855862068965523</c:v>
                </c:pt>
                <c:pt idx="7">
                  <c:v>26.085057471264367</c:v>
                </c:pt>
                <c:pt idx="8">
                  <c:v>3.7388448275862065</c:v>
                </c:pt>
                <c:pt idx="9">
                  <c:v>21.877011494252873</c:v>
                </c:pt>
                <c:pt idx="10">
                  <c:v>2.1552758620689652</c:v>
                </c:pt>
                <c:pt idx="11">
                  <c:v>2.0663275862068966</c:v>
                </c:pt>
                <c:pt idx="12">
                  <c:v>16.063793103448276</c:v>
                </c:pt>
                <c:pt idx="14">
                  <c:v>7.8208103448275859</c:v>
                </c:pt>
                <c:pt idx="15">
                  <c:v>0.18151724137931036</c:v>
                </c:pt>
                <c:pt idx="16">
                  <c:v>9.8780258620689647</c:v>
                </c:pt>
                <c:pt idx="17">
                  <c:v>2.6950000000000003</c:v>
                </c:pt>
                <c:pt idx="18">
                  <c:v>13.733074712643678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941632"/>
        <c:axId val="167943552"/>
      </c:scatterChart>
      <c:valAx>
        <c:axId val="167941632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GB"/>
                  <a:t>SiO2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67943552"/>
        <c:crosses val="autoZero"/>
        <c:crossBetween val="midCat"/>
      </c:valAx>
      <c:valAx>
        <c:axId val="16794355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CaO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679416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880611111111116"/>
          <c:y val="0.10495236739754268"/>
          <c:w val="0.21143074074074075"/>
          <c:h val="0.17604740830420007"/>
        </c:manualLayout>
      </c:layout>
      <c:overlay val="0"/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GB"/>
              <a:t>Mg vs. Ca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326698164971061"/>
          <c:y val="0.14143791697481403"/>
          <c:w val="0.73775491566172946"/>
          <c:h val="0.68923581553735347"/>
        </c:manualLayout>
      </c:layout>
      <c:scatterChart>
        <c:scatterStyle val="lineMarker"/>
        <c:varyColors val="0"/>
        <c:ser>
          <c:idx val="0"/>
          <c:order val="0"/>
          <c:tx>
            <c:v>Central Aynak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Figure_SM2B!$AE$3:$AE$23</c:f>
              <c:numCache>
                <c:formatCode>0.00</c:formatCode>
                <c:ptCount val="21"/>
                <c:pt idx="0">
                  <c:v>21.687900000000003</c:v>
                </c:pt>
                <c:pt idx="1">
                  <c:v>31.672800000000002</c:v>
                </c:pt>
                <c:pt idx="3">
                  <c:v>17.1478</c:v>
                </c:pt>
                <c:pt idx="4">
                  <c:v>11.603400000000001</c:v>
                </c:pt>
                <c:pt idx="8">
                  <c:v>12.865</c:v>
                </c:pt>
                <c:pt idx="11">
                  <c:v>15.935999999999998</c:v>
                </c:pt>
                <c:pt idx="12">
                  <c:v>20.395866666666667</c:v>
                </c:pt>
                <c:pt idx="13">
                  <c:v>23.848666666666666</c:v>
                </c:pt>
                <c:pt idx="14">
                  <c:v>5.7103999999999999</c:v>
                </c:pt>
                <c:pt idx="15">
                  <c:v>23.987000000000002</c:v>
                </c:pt>
                <c:pt idx="16">
                  <c:v>19.2394</c:v>
                </c:pt>
                <c:pt idx="17">
                  <c:v>8.2917000000000005</c:v>
                </c:pt>
                <c:pt idx="18">
                  <c:v>14.251099999999997</c:v>
                </c:pt>
                <c:pt idx="20">
                  <c:v>33.150199999999998</c:v>
                </c:pt>
              </c:numCache>
            </c:numRef>
          </c:xVal>
          <c:yVal>
            <c:numRef>
              <c:f>Figure_SM2B!$AK$3:$AK$23</c:f>
              <c:numCache>
                <c:formatCode>0.00</c:formatCode>
                <c:ptCount val="21"/>
                <c:pt idx="0">
                  <c:v>17.077586206896552</c:v>
                </c:pt>
                <c:pt idx="1">
                  <c:v>15.885735632183909</c:v>
                </c:pt>
                <c:pt idx="2">
                  <c:v>4.5035344827586208</c:v>
                </c:pt>
                <c:pt idx="3">
                  <c:v>20.151149425287354</c:v>
                </c:pt>
                <c:pt idx="4">
                  <c:v>1.0585689655172412</c:v>
                </c:pt>
                <c:pt idx="6">
                  <c:v>1.0332241379310345</c:v>
                </c:pt>
                <c:pt idx="7">
                  <c:v>32.690804597701145</c:v>
                </c:pt>
                <c:pt idx="8">
                  <c:v>2.5843678160919539</c:v>
                </c:pt>
                <c:pt idx="9">
                  <c:v>0.61555747126436777</c:v>
                </c:pt>
                <c:pt idx="10">
                  <c:v>7.9826954022988517</c:v>
                </c:pt>
                <c:pt idx="11">
                  <c:v>2.3900977011494255</c:v>
                </c:pt>
                <c:pt idx="12" formatCode="0.000">
                  <c:v>21.418390804597703</c:v>
                </c:pt>
                <c:pt idx="13">
                  <c:v>22.967241379310344</c:v>
                </c:pt>
                <c:pt idx="14">
                  <c:v>11.545494252873562</c:v>
                </c:pt>
                <c:pt idx="15">
                  <c:v>14.728160919540228</c:v>
                </c:pt>
                <c:pt idx="16">
                  <c:v>10.549643678160917</c:v>
                </c:pt>
                <c:pt idx="17">
                  <c:v>10.857643678160919</c:v>
                </c:pt>
                <c:pt idx="18">
                  <c:v>15.206212643678159</c:v>
                </c:pt>
                <c:pt idx="19">
                  <c:v>0.82813218390804599</c:v>
                </c:pt>
                <c:pt idx="20">
                  <c:v>27.983908045977017</c:v>
                </c:pt>
              </c:numCache>
            </c:numRef>
          </c:yVal>
          <c:smooth val="0"/>
        </c:ser>
        <c:ser>
          <c:idx val="1"/>
          <c:order val="1"/>
          <c:tx>
            <c:v>Western Aynak</c:v>
          </c:tx>
          <c:spPr>
            <a:ln w="19050">
              <a:noFill/>
            </a:ln>
          </c:spPr>
          <c:xVal>
            <c:numRef>
              <c:f>Figure_SM2B!$AE$25:$AE$43</c:f>
              <c:numCache>
                <c:formatCode>0.00</c:formatCode>
                <c:ptCount val="19"/>
                <c:pt idx="0">
                  <c:v>18.11613333333333</c:v>
                </c:pt>
                <c:pt idx="1">
                  <c:v>19.698666666666668</c:v>
                </c:pt>
                <c:pt idx="2">
                  <c:v>14.549900000000001</c:v>
                </c:pt>
                <c:pt idx="3">
                  <c:v>13.329800000000001</c:v>
                </c:pt>
                <c:pt idx="4">
                  <c:v>8.5822000000000003</c:v>
                </c:pt>
                <c:pt idx="5">
                  <c:v>12.881599999999999</c:v>
                </c:pt>
                <c:pt idx="6">
                  <c:v>12.425099999999999</c:v>
                </c:pt>
                <c:pt idx="7">
                  <c:v>11.2714</c:v>
                </c:pt>
                <c:pt idx="9">
                  <c:v>22.609199999999998</c:v>
                </c:pt>
                <c:pt idx="12">
                  <c:v>11.498266666666664</c:v>
                </c:pt>
                <c:pt idx="13">
                  <c:v>5.5609999999999999</c:v>
                </c:pt>
                <c:pt idx="14">
                  <c:v>10.026399999999999</c:v>
                </c:pt>
                <c:pt idx="15">
                  <c:v>8.1256999999999984</c:v>
                </c:pt>
                <c:pt idx="16">
                  <c:v>22.658999999999999</c:v>
                </c:pt>
                <c:pt idx="18">
                  <c:v>23.389399999999998</c:v>
                </c:pt>
              </c:numCache>
            </c:numRef>
          </c:xVal>
          <c:yVal>
            <c:numRef>
              <c:f>Figure_SM2B!$AK$25:$AK$43</c:f>
              <c:numCache>
                <c:formatCode>0.00</c:formatCode>
                <c:ptCount val="19"/>
                <c:pt idx="0">
                  <c:v>25.00287356321839</c:v>
                </c:pt>
                <c:pt idx="1">
                  <c:v>23.454022988505749</c:v>
                </c:pt>
                <c:pt idx="2">
                  <c:v>13.379454022988506</c:v>
                </c:pt>
                <c:pt idx="3">
                  <c:v>16.216666666666669</c:v>
                </c:pt>
                <c:pt idx="4">
                  <c:v>3.4820977011494252</c:v>
                </c:pt>
                <c:pt idx="5">
                  <c:v>1.2270517241379311</c:v>
                </c:pt>
                <c:pt idx="6">
                  <c:v>6.8855862068965523</c:v>
                </c:pt>
                <c:pt idx="7">
                  <c:v>26.085057471264367</c:v>
                </c:pt>
                <c:pt idx="8">
                  <c:v>3.7388448275862065</c:v>
                </c:pt>
                <c:pt idx="9">
                  <c:v>21.877011494252873</c:v>
                </c:pt>
                <c:pt idx="10">
                  <c:v>2.1552758620689652</c:v>
                </c:pt>
                <c:pt idx="11">
                  <c:v>2.0663275862068966</c:v>
                </c:pt>
                <c:pt idx="12">
                  <c:v>16.063793103448276</c:v>
                </c:pt>
                <c:pt idx="14">
                  <c:v>7.8208103448275859</c:v>
                </c:pt>
                <c:pt idx="15">
                  <c:v>0.18151724137931036</c:v>
                </c:pt>
                <c:pt idx="16">
                  <c:v>9.8780258620689647</c:v>
                </c:pt>
                <c:pt idx="17">
                  <c:v>2.6950000000000003</c:v>
                </c:pt>
                <c:pt idx="18">
                  <c:v>13.733074712643678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047744"/>
        <c:axId val="168049664"/>
      </c:scatterChart>
      <c:valAx>
        <c:axId val="168047744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GB"/>
                  <a:t>Mg O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68049664"/>
        <c:crosses val="autoZero"/>
        <c:crossBetween val="midCat"/>
      </c:valAx>
      <c:valAx>
        <c:axId val="168049664"/>
        <c:scaling>
          <c:orientation val="minMax"/>
          <c:max val="3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CaO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680477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GB"/>
              <a:t>Mg vs. Fe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3014947990212225"/>
          <c:y val="0.14115293138286381"/>
          <c:w val="0.76926925925925937"/>
          <c:h val="0.68986197941872474"/>
        </c:manualLayout>
      </c:layout>
      <c:scatterChart>
        <c:scatterStyle val="lineMarker"/>
        <c:varyColors val="0"/>
        <c:ser>
          <c:idx val="0"/>
          <c:order val="0"/>
          <c:tx>
            <c:v>Central Aynak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Figure_SM2B!$AE$3:$AE$23</c:f>
              <c:numCache>
                <c:formatCode>0.00</c:formatCode>
                <c:ptCount val="21"/>
                <c:pt idx="0">
                  <c:v>21.687900000000003</c:v>
                </c:pt>
                <c:pt idx="1">
                  <c:v>31.672800000000002</c:v>
                </c:pt>
                <c:pt idx="3">
                  <c:v>17.1478</c:v>
                </c:pt>
                <c:pt idx="4">
                  <c:v>11.603400000000001</c:v>
                </c:pt>
                <c:pt idx="8">
                  <c:v>12.865</c:v>
                </c:pt>
                <c:pt idx="11">
                  <c:v>15.935999999999998</c:v>
                </c:pt>
                <c:pt idx="12">
                  <c:v>20.395866666666667</c:v>
                </c:pt>
                <c:pt idx="13">
                  <c:v>23.848666666666666</c:v>
                </c:pt>
                <c:pt idx="14">
                  <c:v>5.7103999999999999</c:v>
                </c:pt>
                <c:pt idx="15">
                  <c:v>23.987000000000002</c:v>
                </c:pt>
                <c:pt idx="16">
                  <c:v>19.2394</c:v>
                </c:pt>
                <c:pt idx="17">
                  <c:v>8.2917000000000005</c:v>
                </c:pt>
                <c:pt idx="18">
                  <c:v>14.251099999999997</c:v>
                </c:pt>
                <c:pt idx="20">
                  <c:v>33.150199999999998</c:v>
                </c:pt>
              </c:numCache>
            </c:numRef>
          </c:xVal>
          <c:yVal>
            <c:numRef>
              <c:f>Figure_SM2B!$AP$3:$AP$23</c:f>
              <c:numCache>
                <c:formatCode>0.00</c:formatCode>
                <c:ptCount val="21"/>
                <c:pt idx="0">
                  <c:v>7.2559259259259248</c:v>
                </c:pt>
                <c:pt idx="1">
                  <c:v>2.5652081481481481</c:v>
                </c:pt>
                <c:pt idx="2">
                  <c:v>1.5323244444444444</c:v>
                </c:pt>
                <c:pt idx="3">
                  <c:v>3.3836624691358019</c:v>
                </c:pt>
                <c:pt idx="4">
                  <c:v>6.1359358024691346</c:v>
                </c:pt>
                <c:pt idx="5">
                  <c:v>7.5140320987654308</c:v>
                </c:pt>
                <c:pt idx="6">
                  <c:v>5.8956958024691355</c:v>
                </c:pt>
                <c:pt idx="7">
                  <c:v>10.097706666666665</c:v>
                </c:pt>
                <c:pt idx="8">
                  <c:v>11.502743456790123</c:v>
                </c:pt>
                <c:pt idx="9">
                  <c:v>5.2812548148148144</c:v>
                </c:pt>
                <c:pt idx="10">
                  <c:v>14.6778024691358</c:v>
                </c:pt>
                <c:pt idx="11">
                  <c:v>9.6561014814814801</c:v>
                </c:pt>
                <c:pt idx="12">
                  <c:v>3.7651017283950612</c:v>
                </c:pt>
                <c:pt idx="13">
                  <c:v>2.8009286419753088</c:v>
                </c:pt>
                <c:pt idx="14">
                  <c:v>5.3130679012345672</c:v>
                </c:pt>
                <c:pt idx="15">
                  <c:v>3.5186827160493817</c:v>
                </c:pt>
                <c:pt idx="16">
                  <c:v>3.9030879012345681</c:v>
                </c:pt>
                <c:pt idx="17">
                  <c:v>1.3384799999999999</c:v>
                </c:pt>
                <c:pt idx="18">
                  <c:v>1.435402222222222</c:v>
                </c:pt>
                <c:pt idx="19">
                  <c:v>17.147712592592594</c:v>
                </c:pt>
                <c:pt idx="20">
                  <c:v>1.5555575308641971</c:v>
                </c:pt>
              </c:numCache>
            </c:numRef>
          </c:yVal>
          <c:smooth val="0"/>
        </c:ser>
        <c:ser>
          <c:idx val="1"/>
          <c:order val="1"/>
          <c:tx>
            <c:v>Western Aynak</c:v>
          </c:tx>
          <c:spPr>
            <a:ln w="19050">
              <a:noFill/>
            </a:ln>
          </c:spPr>
          <c:xVal>
            <c:numRef>
              <c:f>Figure_SM2B!$AE$25:$AE$43</c:f>
              <c:numCache>
                <c:formatCode>0.00</c:formatCode>
                <c:ptCount val="19"/>
                <c:pt idx="0">
                  <c:v>18.11613333333333</c:v>
                </c:pt>
                <c:pt idx="1">
                  <c:v>19.698666666666668</c:v>
                </c:pt>
                <c:pt idx="2">
                  <c:v>14.549900000000001</c:v>
                </c:pt>
                <c:pt idx="3">
                  <c:v>13.329800000000001</c:v>
                </c:pt>
                <c:pt idx="4">
                  <c:v>8.5822000000000003</c:v>
                </c:pt>
                <c:pt idx="5">
                  <c:v>12.881599999999999</c:v>
                </c:pt>
                <c:pt idx="6">
                  <c:v>12.425099999999999</c:v>
                </c:pt>
                <c:pt idx="7">
                  <c:v>11.2714</c:v>
                </c:pt>
                <c:pt idx="9">
                  <c:v>22.609199999999998</c:v>
                </c:pt>
                <c:pt idx="12">
                  <c:v>11.498266666666664</c:v>
                </c:pt>
                <c:pt idx="13">
                  <c:v>5.5609999999999999</c:v>
                </c:pt>
                <c:pt idx="14">
                  <c:v>10.026399999999999</c:v>
                </c:pt>
                <c:pt idx="15">
                  <c:v>8.1256999999999984</c:v>
                </c:pt>
                <c:pt idx="16">
                  <c:v>22.658999999999999</c:v>
                </c:pt>
                <c:pt idx="18">
                  <c:v>23.389399999999998</c:v>
                </c:pt>
              </c:numCache>
            </c:numRef>
          </c:xVal>
          <c:yVal>
            <c:numRef>
              <c:f>Figure_SM2B!$AP$25:$AP$43</c:f>
              <c:numCache>
                <c:formatCode>0.00</c:formatCode>
                <c:ptCount val="19"/>
                <c:pt idx="0">
                  <c:v>3.1415511111111103</c:v>
                </c:pt>
                <c:pt idx="1">
                  <c:v>3.1630540740740742</c:v>
                </c:pt>
                <c:pt idx="2">
                  <c:v>7.9458567901234547</c:v>
                </c:pt>
                <c:pt idx="3">
                  <c:v>1.5793555555555552</c:v>
                </c:pt>
                <c:pt idx="4">
                  <c:v>7.5248012345679012</c:v>
                </c:pt>
                <c:pt idx="5">
                  <c:v>5.2485590123456785</c:v>
                </c:pt>
                <c:pt idx="6">
                  <c:v>5.2382841975308638</c:v>
                </c:pt>
                <c:pt idx="7">
                  <c:v>3.1723755555555551</c:v>
                </c:pt>
                <c:pt idx="8">
                  <c:v>1.5779785185185184</c:v>
                </c:pt>
                <c:pt idx="9">
                  <c:v>9.812271604938271</c:v>
                </c:pt>
                <c:pt idx="10">
                  <c:v>7.2612928395061713</c:v>
                </c:pt>
                <c:pt idx="11">
                  <c:v>7.0274437037037023</c:v>
                </c:pt>
                <c:pt idx="12">
                  <c:v>1.6881767901234566</c:v>
                </c:pt>
                <c:pt idx="13">
                  <c:v>5.6758288888888879</c:v>
                </c:pt>
                <c:pt idx="14">
                  <c:v>14.858300246913576</c:v>
                </c:pt>
                <c:pt idx="15">
                  <c:v>6.2262906172839498</c:v>
                </c:pt>
                <c:pt idx="16">
                  <c:v>4.9039113580246907</c:v>
                </c:pt>
                <c:pt idx="17">
                  <c:v>0.87685481481481475</c:v>
                </c:pt>
                <c:pt idx="18">
                  <c:v>1.0623311111111111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117376"/>
        <c:axId val="168119296"/>
      </c:scatterChart>
      <c:valAx>
        <c:axId val="168117376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GB"/>
                  <a:t>MgO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68119296"/>
        <c:crosses val="autoZero"/>
        <c:crossBetween val="midCat"/>
      </c:valAx>
      <c:valAx>
        <c:axId val="1681192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Fe2O3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681173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GB"/>
              <a:t>Al vs. K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3244790739994708"/>
          <c:y val="0.14068052696324751"/>
          <c:w val="0.75704962962962974"/>
          <c:h val="0.69089993569903929"/>
        </c:manualLayout>
      </c:layout>
      <c:scatterChart>
        <c:scatterStyle val="lineMarker"/>
        <c:varyColors val="0"/>
        <c:ser>
          <c:idx val="0"/>
          <c:order val="0"/>
          <c:tx>
            <c:v>Central Aynak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Figure_SM2B!$AF$3:$AF$23</c:f>
              <c:numCache>
                <c:formatCode>0.00</c:formatCode>
                <c:ptCount val="21"/>
                <c:pt idx="1">
                  <c:v>1.0604999999999998</c:v>
                </c:pt>
                <c:pt idx="2">
                  <c:v>0.71050000000000002</c:v>
                </c:pt>
                <c:pt idx="3">
                  <c:v>1.26525</c:v>
                </c:pt>
                <c:pt idx="4">
                  <c:v>9.0335000000000001</c:v>
                </c:pt>
                <c:pt idx="5">
                  <c:v>8.2739999999999991</c:v>
                </c:pt>
                <c:pt idx="6">
                  <c:v>9.0754999999999999</c:v>
                </c:pt>
                <c:pt idx="7">
                  <c:v>6.8932499999999983</c:v>
                </c:pt>
                <c:pt idx="8">
                  <c:v>10.283000000000001</c:v>
                </c:pt>
                <c:pt idx="9">
                  <c:v>15.200499999999998</c:v>
                </c:pt>
                <c:pt idx="10">
                  <c:v>16.218999999999998</c:v>
                </c:pt>
                <c:pt idx="11">
                  <c:v>16.309999999999999</c:v>
                </c:pt>
                <c:pt idx="12">
                  <c:v>8.5960000000000001</c:v>
                </c:pt>
                <c:pt idx="13">
                  <c:v>7.3709999999999996</c:v>
                </c:pt>
                <c:pt idx="14">
                  <c:v>5.2674999999999992</c:v>
                </c:pt>
                <c:pt idx="15">
                  <c:v>5.0364999999999993</c:v>
                </c:pt>
                <c:pt idx="16">
                  <c:v>1.2179999999999997</c:v>
                </c:pt>
                <c:pt idx="17">
                  <c:v>1.4209999999999998</c:v>
                </c:pt>
                <c:pt idx="18">
                  <c:v>0.72099999999999975</c:v>
                </c:pt>
                <c:pt idx="19">
                  <c:v>5.2639999999999993</c:v>
                </c:pt>
              </c:numCache>
            </c:numRef>
          </c:xVal>
          <c:yVal>
            <c:numRef>
              <c:f>Figure_SM2B!$AJ$3:$AJ$23</c:f>
              <c:numCache>
                <c:formatCode>0.00</c:formatCode>
                <c:ptCount val="21"/>
                <c:pt idx="1">
                  <c:v>9.9600000000000008E-2</c:v>
                </c:pt>
                <c:pt idx="2">
                  <c:v>8.208E-2</c:v>
                </c:pt>
                <c:pt idx="3">
                  <c:v>0.12004000000000001</c:v>
                </c:pt>
                <c:pt idx="4">
                  <c:v>3.4114399999999994</c:v>
                </c:pt>
                <c:pt idx="5">
                  <c:v>4.4104399999999995</c:v>
                </c:pt>
                <c:pt idx="6">
                  <c:v>6.2654799999999993</c:v>
                </c:pt>
                <c:pt idx="7">
                  <c:v>0.27666000000000002</c:v>
                </c:pt>
                <c:pt idx="8">
                  <c:v>2.5561599999999998</c:v>
                </c:pt>
                <c:pt idx="11">
                  <c:v>0.91139999999999988</c:v>
                </c:pt>
                <c:pt idx="12">
                  <c:v>8.7199999999999986E-2</c:v>
                </c:pt>
                <c:pt idx="13">
                  <c:v>0.13807999999999998</c:v>
                </c:pt>
                <c:pt idx="14">
                  <c:v>1.7960399999999999</c:v>
                </c:pt>
                <c:pt idx="15">
                  <c:v>0.4917999999999999</c:v>
                </c:pt>
                <c:pt idx="16">
                  <c:v>0.13343999999999998</c:v>
                </c:pt>
                <c:pt idx="17">
                  <c:v>8.4000000000000005E-2</c:v>
                </c:pt>
                <c:pt idx="18">
                  <c:v>0.15875999999999998</c:v>
                </c:pt>
                <c:pt idx="19">
                  <c:v>1.5332799999999998</c:v>
                </c:pt>
              </c:numCache>
            </c:numRef>
          </c:yVal>
          <c:smooth val="0"/>
        </c:ser>
        <c:ser>
          <c:idx val="1"/>
          <c:order val="1"/>
          <c:tx>
            <c:v>Western Aynak</c:v>
          </c:tx>
          <c:spPr>
            <a:ln w="19050">
              <a:noFill/>
            </a:ln>
          </c:spPr>
          <c:xVal>
            <c:numRef>
              <c:f>Figure_SM2B!$AF$25:$AF$43</c:f>
              <c:numCache>
                <c:formatCode>0.00</c:formatCode>
                <c:ptCount val="19"/>
                <c:pt idx="0">
                  <c:v>1.3860000000000001</c:v>
                </c:pt>
                <c:pt idx="1">
                  <c:v>7.3079999999999989</c:v>
                </c:pt>
                <c:pt idx="2">
                  <c:v>3.5629999999999997</c:v>
                </c:pt>
                <c:pt idx="3">
                  <c:v>0.35700000000000004</c:v>
                </c:pt>
                <c:pt idx="4">
                  <c:v>14.8995</c:v>
                </c:pt>
                <c:pt idx="5">
                  <c:v>18.322499999999998</c:v>
                </c:pt>
                <c:pt idx="6">
                  <c:v>2.9504999999999999</c:v>
                </c:pt>
                <c:pt idx="7">
                  <c:v>3.6225000000000005</c:v>
                </c:pt>
                <c:pt idx="8">
                  <c:v>4.1019999999999994</c:v>
                </c:pt>
                <c:pt idx="9">
                  <c:v>6.5204999999999993</c:v>
                </c:pt>
                <c:pt idx="10">
                  <c:v>10.982999999999999</c:v>
                </c:pt>
                <c:pt idx="11">
                  <c:v>7.3569999999999993</c:v>
                </c:pt>
                <c:pt idx="12">
                  <c:v>11.1195</c:v>
                </c:pt>
                <c:pt idx="13">
                  <c:v>10.772999999999998</c:v>
                </c:pt>
                <c:pt idx="14">
                  <c:v>15.113</c:v>
                </c:pt>
                <c:pt idx="15">
                  <c:v>11.724999999999998</c:v>
                </c:pt>
                <c:pt idx="16">
                  <c:v>13.331499999999998</c:v>
                </c:pt>
                <c:pt idx="17">
                  <c:v>1.5434999999999999</c:v>
                </c:pt>
                <c:pt idx="18">
                  <c:v>0.54074999999999995</c:v>
                </c:pt>
              </c:numCache>
            </c:numRef>
          </c:xVal>
          <c:yVal>
            <c:numRef>
              <c:f>Figure_SM2B!$AJ$25:$AJ$43</c:f>
              <c:numCache>
                <c:formatCode>0.00</c:formatCode>
                <c:ptCount val="19"/>
                <c:pt idx="0">
                  <c:v>0.42791999999999997</c:v>
                </c:pt>
                <c:pt idx="1">
                  <c:v>0.43607999999999997</c:v>
                </c:pt>
                <c:pt idx="2">
                  <c:v>0.14262</c:v>
                </c:pt>
                <c:pt idx="5">
                  <c:v>9.1433599999999995</c:v>
                </c:pt>
                <c:pt idx="6">
                  <c:v>0.68796000000000002</c:v>
                </c:pt>
                <c:pt idx="7">
                  <c:v>0.59923999999999999</c:v>
                </c:pt>
                <c:pt idx="8">
                  <c:v>1.1502600000000001</c:v>
                </c:pt>
                <c:pt idx="9">
                  <c:v>0.11899999999999999</c:v>
                </c:pt>
                <c:pt idx="10">
                  <c:v>5.2695600000000002</c:v>
                </c:pt>
                <c:pt idx="11">
                  <c:v>3.9081600000000001</c:v>
                </c:pt>
                <c:pt idx="12">
                  <c:v>1.1140799999999997</c:v>
                </c:pt>
                <c:pt idx="13">
                  <c:v>5.6456000000000008</c:v>
                </c:pt>
                <c:pt idx="15">
                  <c:v>4.6831199999999997</c:v>
                </c:pt>
                <c:pt idx="16">
                  <c:v>5.7307199999999998</c:v>
                </c:pt>
                <c:pt idx="17">
                  <c:v>0.25655999999999995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141184"/>
        <c:axId val="168143104"/>
      </c:scatterChart>
      <c:valAx>
        <c:axId val="168141184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GB"/>
                  <a:t>Al2O3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68143104"/>
        <c:crosses val="autoZero"/>
        <c:crossBetween val="midCat"/>
      </c:valAx>
      <c:valAx>
        <c:axId val="16814310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K2O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681411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GB"/>
              <a:t>Fe vs. Ti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978586096161248"/>
          <c:y val="0.14129519571197729"/>
          <c:w val="0.77456666666666663"/>
          <c:h val="0.68954939946024763"/>
        </c:manualLayout>
      </c:layout>
      <c:scatterChart>
        <c:scatterStyle val="lineMarker"/>
        <c:varyColors val="0"/>
        <c:ser>
          <c:idx val="0"/>
          <c:order val="0"/>
          <c:tx>
            <c:v>Central Aynak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Figure_SM2B!$AP$3:$AP$23</c:f>
              <c:numCache>
                <c:formatCode>0.00</c:formatCode>
                <c:ptCount val="21"/>
                <c:pt idx="0">
                  <c:v>7.2559259259259248</c:v>
                </c:pt>
                <c:pt idx="1">
                  <c:v>2.5652081481481481</c:v>
                </c:pt>
                <c:pt idx="2">
                  <c:v>1.5323244444444444</c:v>
                </c:pt>
                <c:pt idx="3">
                  <c:v>3.3836624691358019</c:v>
                </c:pt>
                <c:pt idx="4">
                  <c:v>6.1359358024691346</c:v>
                </c:pt>
                <c:pt idx="5">
                  <c:v>7.5140320987654308</c:v>
                </c:pt>
                <c:pt idx="6">
                  <c:v>5.8956958024691355</c:v>
                </c:pt>
                <c:pt idx="7">
                  <c:v>10.097706666666665</c:v>
                </c:pt>
                <c:pt idx="8">
                  <c:v>11.502743456790123</c:v>
                </c:pt>
                <c:pt idx="9">
                  <c:v>5.2812548148148144</c:v>
                </c:pt>
                <c:pt idx="10">
                  <c:v>14.6778024691358</c:v>
                </c:pt>
                <c:pt idx="11">
                  <c:v>9.6561014814814801</c:v>
                </c:pt>
                <c:pt idx="12">
                  <c:v>3.7651017283950612</c:v>
                </c:pt>
                <c:pt idx="13">
                  <c:v>2.8009286419753088</c:v>
                </c:pt>
                <c:pt idx="14">
                  <c:v>5.3130679012345672</c:v>
                </c:pt>
                <c:pt idx="15">
                  <c:v>3.5186827160493817</c:v>
                </c:pt>
                <c:pt idx="16">
                  <c:v>3.9030879012345681</c:v>
                </c:pt>
                <c:pt idx="17">
                  <c:v>1.3384799999999999</c:v>
                </c:pt>
                <c:pt idx="18">
                  <c:v>1.435402222222222</c:v>
                </c:pt>
                <c:pt idx="19">
                  <c:v>17.147712592592594</c:v>
                </c:pt>
                <c:pt idx="20">
                  <c:v>1.5555575308641971</c:v>
                </c:pt>
              </c:numCache>
            </c:numRef>
          </c:xVal>
          <c:yVal>
            <c:numRef>
              <c:f>Figure_SM2B!$AL$3:$AL$23</c:f>
              <c:numCache>
                <c:formatCode>0.00</c:formatCode>
                <c:ptCount val="21"/>
                <c:pt idx="1">
                  <c:v>6.1121999999999996E-2</c:v>
                </c:pt>
                <c:pt idx="2">
                  <c:v>0.11356000000000001</c:v>
                </c:pt>
                <c:pt idx="3">
                  <c:v>0.1194885</c:v>
                </c:pt>
                <c:pt idx="4">
                  <c:v>0.46214466666666665</c:v>
                </c:pt>
                <c:pt idx="5">
                  <c:v>0.42451399999999995</c:v>
                </c:pt>
                <c:pt idx="6">
                  <c:v>0.6378286666666666</c:v>
                </c:pt>
                <c:pt idx="7">
                  <c:v>0.16825249999999997</c:v>
                </c:pt>
                <c:pt idx="8">
                  <c:v>0.61717633333333333</c:v>
                </c:pt>
                <c:pt idx="9">
                  <c:v>1.0700246666666664</c:v>
                </c:pt>
                <c:pt idx="10">
                  <c:v>1.3552606666666664</c:v>
                </c:pt>
                <c:pt idx="11">
                  <c:v>0.95590799999999998</c:v>
                </c:pt>
                <c:pt idx="12">
                  <c:v>0.54113566666666668</c:v>
                </c:pt>
                <c:pt idx="13">
                  <c:v>0.28657199999999999</c:v>
                </c:pt>
                <c:pt idx="14">
                  <c:v>0.37636233333333335</c:v>
                </c:pt>
                <c:pt idx="15">
                  <c:v>0.17245533333333335</c:v>
                </c:pt>
                <c:pt idx="16">
                  <c:v>6.0008666666666668E-2</c:v>
                </c:pt>
                <c:pt idx="17">
                  <c:v>0.14011300000000002</c:v>
                </c:pt>
                <c:pt idx="18">
                  <c:v>7.5233499999999995E-2</c:v>
                </c:pt>
                <c:pt idx="19">
                  <c:v>0.18219700000000003</c:v>
                </c:pt>
              </c:numCache>
            </c:numRef>
          </c:yVal>
          <c:smooth val="0"/>
        </c:ser>
        <c:ser>
          <c:idx val="1"/>
          <c:order val="1"/>
          <c:tx>
            <c:v>Western Aynak</c:v>
          </c:tx>
          <c:spPr>
            <a:ln w="19050">
              <a:noFill/>
            </a:ln>
          </c:spPr>
          <c:xVal>
            <c:numRef>
              <c:f>Figure_SM2B!$AP$25:$AP$43</c:f>
              <c:numCache>
                <c:formatCode>0.00</c:formatCode>
                <c:ptCount val="19"/>
                <c:pt idx="0">
                  <c:v>3.1415511111111103</c:v>
                </c:pt>
                <c:pt idx="1">
                  <c:v>3.1630540740740742</c:v>
                </c:pt>
                <c:pt idx="2">
                  <c:v>7.9458567901234547</c:v>
                </c:pt>
                <c:pt idx="3">
                  <c:v>1.5793555555555552</c:v>
                </c:pt>
                <c:pt idx="4">
                  <c:v>7.5248012345679012</c:v>
                </c:pt>
                <c:pt idx="5">
                  <c:v>5.2485590123456785</c:v>
                </c:pt>
                <c:pt idx="6">
                  <c:v>5.2382841975308638</c:v>
                </c:pt>
                <c:pt idx="7">
                  <c:v>3.1723755555555551</c:v>
                </c:pt>
                <c:pt idx="8">
                  <c:v>1.5779785185185184</c:v>
                </c:pt>
                <c:pt idx="9">
                  <c:v>9.812271604938271</c:v>
                </c:pt>
                <c:pt idx="10">
                  <c:v>7.2612928395061713</c:v>
                </c:pt>
                <c:pt idx="11">
                  <c:v>7.0274437037037023</c:v>
                </c:pt>
                <c:pt idx="12">
                  <c:v>1.6881767901234566</c:v>
                </c:pt>
                <c:pt idx="13">
                  <c:v>5.6758288888888879</c:v>
                </c:pt>
                <c:pt idx="14">
                  <c:v>14.858300246913576</c:v>
                </c:pt>
                <c:pt idx="15">
                  <c:v>6.2262906172839498</c:v>
                </c:pt>
                <c:pt idx="16">
                  <c:v>4.9039113580246907</c:v>
                </c:pt>
                <c:pt idx="17">
                  <c:v>0.87685481481481475</c:v>
                </c:pt>
                <c:pt idx="18">
                  <c:v>1.0623311111111111</c:v>
                </c:pt>
              </c:numCache>
            </c:numRef>
          </c:xVal>
          <c:yVal>
            <c:numRef>
              <c:f>Figure_SM2B!$AL$25:$AL$43</c:f>
              <c:numCache>
                <c:formatCode>0.00</c:formatCode>
                <c:ptCount val="19"/>
                <c:pt idx="0">
                  <c:v>0.17930233333333331</c:v>
                </c:pt>
                <c:pt idx="1">
                  <c:v>0.13888833333333334</c:v>
                </c:pt>
                <c:pt idx="2">
                  <c:v>0.27571699999999999</c:v>
                </c:pt>
                <c:pt idx="3">
                  <c:v>9.8195999999999992E-2</c:v>
                </c:pt>
                <c:pt idx="4">
                  <c:v>1.2487703333333331</c:v>
                </c:pt>
                <c:pt idx="5">
                  <c:v>2.5646746666666664</c:v>
                </c:pt>
                <c:pt idx="6">
                  <c:v>0.12486033333333332</c:v>
                </c:pt>
                <c:pt idx="7">
                  <c:v>0.21515166666666666</c:v>
                </c:pt>
                <c:pt idx="8">
                  <c:v>0.28879866666666659</c:v>
                </c:pt>
                <c:pt idx="9">
                  <c:v>0.22778799999999999</c:v>
                </c:pt>
                <c:pt idx="10">
                  <c:v>1.8538670000000002</c:v>
                </c:pt>
                <c:pt idx="11">
                  <c:v>0.43575866666666657</c:v>
                </c:pt>
                <c:pt idx="12">
                  <c:v>0.41065299999999999</c:v>
                </c:pt>
                <c:pt idx="13">
                  <c:v>0.585669</c:v>
                </c:pt>
                <c:pt idx="14">
                  <c:v>1.5586666666666669</c:v>
                </c:pt>
                <c:pt idx="15">
                  <c:v>0.62285433333333329</c:v>
                </c:pt>
                <c:pt idx="16">
                  <c:v>0.51725466666666664</c:v>
                </c:pt>
                <c:pt idx="17">
                  <c:v>0.12029566666666668</c:v>
                </c:pt>
                <c:pt idx="18">
                  <c:v>0.13560399999999997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255488"/>
        <c:axId val="168257408"/>
      </c:scatterChart>
      <c:valAx>
        <c:axId val="168255488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GB"/>
                  <a:t>Fe2O3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68257408"/>
        <c:crosses val="autoZero"/>
        <c:crossBetween val="midCat"/>
      </c:valAx>
      <c:valAx>
        <c:axId val="16825740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TiO2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682554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GB"/>
              <a:t>Fe vs. 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3080579127884914"/>
          <c:y val="0.1218920683454494"/>
          <c:w val="0.77843981001645368"/>
          <c:h val="0.73218151099762008"/>
        </c:manualLayout>
      </c:layout>
      <c:scatterChart>
        <c:scatterStyle val="lineMarker"/>
        <c:varyColors val="0"/>
        <c:ser>
          <c:idx val="0"/>
          <c:order val="0"/>
          <c:tx>
            <c:v>Central Aynak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Figure_SM2B!$AP$3:$AP$23</c:f>
              <c:numCache>
                <c:formatCode>0.00</c:formatCode>
                <c:ptCount val="21"/>
                <c:pt idx="0">
                  <c:v>7.2559259259259248</c:v>
                </c:pt>
                <c:pt idx="1">
                  <c:v>2.5652081481481481</c:v>
                </c:pt>
                <c:pt idx="2">
                  <c:v>1.5323244444444444</c:v>
                </c:pt>
                <c:pt idx="3">
                  <c:v>3.3836624691358019</c:v>
                </c:pt>
                <c:pt idx="4">
                  <c:v>6.1359358024691346</c:v>
                </c:pt>
                <c:pt idx="5">
                  <c:v>7.5140320987654308</c:v>
                </c:pt>
                <c:pt idx="6">
                  <c:v>5.8956958024691355</c:v>
                </c:pt>
                <c:pt idx="7">
                  <c:v>10.097706666666665</c:v>
                </c:pt>
                <c:pt idx="8">
                  <c:v>11.502743456790123</c:v>
                </c:pt>
                <c:pt idx="9">
                  <c:v>5.2812548148148144</c:v>
                </c:pt>
                <c:pt idx="10">
                  <c:v>14.6778024691358</c:v>
                </c:pt>
                <c:pt idx="11">
                  <c:v>9.6561014814814801</c:v>
                </c:pt>
                <c:pt idx="12">
                  <c:v>3.7651017283950612</c:v>
                </c:pt>
                <c:pt idx="13">
                  <c:v>2.8009286419753088</c:v>
                </c:pt>
                <c:pt idx="14">
                  <c:v>5.3130679012345672</c:v>
                </c:pt>
                <c:pt idx="15">
                  <c:v>3.5186827160493817</c:v>
                </c:pt>
                <c:pt idx="16">
                  <c:v>3.9030879012345681</c:v>
                </c:pt>
                <c:pt idx="17">
                  <c:v>1.3384799999999999</c:v>
                </c:pt>
                <c:pt idx="18">
                  <c:v>1.435402222222222</c:v>
                </c:pt>
                <c:pt idx="19">
                  <c:v>17.147712592592594</c:v>
                </c:pt>
                <c:pt idx="20">
                  <c:v>1.5555575308641971</c:v>
                </c:pt>
              </c:numCache>
            </c:numRef>
          </c:xVal>
          <c:yVal>
            <c:numRef>
              <c:f>Figure_SM2B!$AI$3:$AI$23</c:f>
              <c:numCache>
                <c:formatCode>0.000</c:formatCode>
                <c:ptCount val="21"/>
                <c:pt idx="1">
                  <c:v>0.33605000000000002</c:v>
                </c:pt>
                <c:pt idx="2">
                  <c:v>1.3718333333333332</c:v>
                </c:pt>
                <c:pt idx="3">
                  <c:v>1.2221333333333333</c:v>
                </c:pt>
                <c:pt idx="4">
                  <c:v>2.8048333333333333</c:v>
                </c:pt>
                <c:pt idx="5">
                  <c:v>6.2129000000000003</c:v>
                </c:pt>
                <c:pt idx="6">
                  <c:v>9.4399999999999998E-2</c:v>
                </c:pt>
                <c:pt idx="7">
                  <c:v>5.6095666666666668</c:v>
                </c:pt>
                <c:pt idx="8">
                  <c:v>1.2182000000000002</c:v>
                </c:pt>
                <c:pt idx="9">
                  <c:v>1.4773666666666667</c:v>
                </c:pt>
                <c:pt idx="10">
                  <c:v>2.0559000000000003</c:v>
                </c:pt>
                <c:pt idx="11">
                  <c:v>2.1196000000000002</c:v>
                </c:pt>
                <c:pt idx="12">
                  <c:v>0.1908</c:v>
                </c:pt>
                <c:pt idx="13">
                  <c:v>0.18579999999999999</c:v>
                </c:pt>
                <c:pt idx="14">
                  <c:v>1.8471000000000002</c:v>
                </c:pt>
                <c:pt idx="15">
                  <c:v>0.21325</c:v>
                </c:pt>
                <c:pt idx="16">
                  <c:v>2.4712999999999998</c:v>
                </c:pt>
                <c:pt idx="17">
                  <c:v>0.35503333333333331</c:v>
                </c:pt>
                <c:pt idx="18">
                  <c:v>0.26463333333333333</c:v>
                </c:pt>
                <c:pt idx="19">
                  <c:v>5</c:v>
                </c:pt>
                <c:pt idx="20">
                  <c:v>2.5600000000000001E-2</c:v>
                </c:pt>
              </c:numCache>
            </c:numRef>
          </c:yVal>
          <c:smooth val="0"/>
        </c:ser>
        <c:ser>
          <c:idx val="1"/>
          <c:order val="1"/>
          <c:tx>
            <c:v>Western Aynak</c:v>
          </c:tx>
          <c:spPr>
            <a:ln w="19050">
              <a:noFill/>
            </a:ln>
          </c:spPr>
          <c:xVal>
            <c:numRef>
              <c:f>Figure_SM2B!$AP$25:$AP$43</c:f>
              <c:numCache>
                <c:formatCode>0.00</c:formatCode>
                <c:ptCount val="19"/>
                <c:pt idx="0">
                  <c:v>3.1415511111111103</c:v>
                </c:pt>
                <c:pt idx="1">
                  <c:v>3.1630540740740742</c:v>
                </c:pt>
                <c:pt idx="2">
                  <c:v>7.9458567901234547</c:v>
                </c:pt>
                <c:pt idx="3">
                  <c:v>1.5793555555555552</c:v>
                </c:pt>
                <c:pt idx="4">
                  <c:v>7.5248012345679012</c:v>
                </c:pt>
                <c:pt idx="5">
                  <c:v>5.2485590123456785</c:v>
                </c:pt>
                <c:pt idx="6">
                  <c:v>5.2382841975308638</c:v>
                </c:pt>
                <c:pt idx="7">
                  <c:v>3.1723755555555551</c:v>
                </c:pt>
                <c:pt idx="8">
                  <c:v>1.5779785185185184</c:v>
                </c:pt>
                <c:pt idx="9">
                  <c:v>9.812271604938271</c:v>
                </c:pt>
                <c:pt idx="10">
                  <c:v>7.2612928395061713</c:v>
                </c:pt>
                <c:pt idx="11">
                  <c:v>7.0274437037037023</c:v>
                </c:pt>
                <c:pt idx="12">
                  <c:v>1.6881767901234566</c:v>
                </c:pt>
                <c:pt idx="13">
                  <c:v>5.6758288888888879</c:v>
                </c:pt>
                <c:pt idx="14">
                  <c:v>14.858300246913576</c:v>
                </c:pt>
                <c:pt idx="15">
                  <c:v>6.2262906172839498</c:v>
                </c:pt>
                <c:pt idx="16">
                  <c:v>4.9039113580246907</c:v>
                </c:pt>
                <c:pt idx="17">
                  <c:v>0.87685481481481475</c:v>
                </c:pt>
                <c:pt idx="18">
                  <c:v>1.0623311111111111</c:v>
                </c:pt>
              </c:numCache>
            </c:numRef>
          </c:xVal>
          <c:yVal>
            <c:numRef>
              <c:f>Figure_SM2B!$AI$25:$AI$43</c:f>
              <c:numCache>
                <c:formatCode>0.000</c:formatCode>
                <c:ptCount val="19"/>
                <c:pt idx="0">
                  <c:v>0.77246666666666675</c:v>
                </c:pt>
                <c:pt idx="1">
                  <c:v>0.65579999999999994</c:v>
                </c:pt>
                <c:pt idx="2">
                  <c:v>8.0633999999999997</c:v>
                </c:pt>
                <c:pt idx="3">
                  <c:v>0.74089999999999989</c:v>
                </c:pt>
                <c:pt idx="4">
                  <c:v>1.6003999999999998</c:v>
                </c:pt>
                <c:pt idx="5">
                  <c:v>0.1046</c:v>
                </c:pt>
                <c:pt idx="6">
                  <c:v>4.7468666666666666</c:v>
                </c:pt>
                <c:pt idx="7">
                  <c:v>0.88716666666666677</c:v>
                </c:pt>
                <c:pt idx="8">
                  <c:v>0.1158</c:v>
                </c:pt>
                <c:pt idx="9">
                  <c:v>4.9366666666666665</c:v>
                </c:pt>
                <c:pt idx="11">
                  <c:v>6.2152999999999992</c:v>
                </c:pt>
                <c:pt idx="12">
                  <c:v>0.1152</c:v>
                </c:pt>
                <c:pt idx="13">
                  <c:v>4.1199000000000003</c:v>
                </c:pt>
                <c:pt idx="14">
                  <c:v>2.9700000000000001E-2</c:v>
                </c:pt>
                <c:pt idx="16">
                  <c:v>2.2840499999999997</c:v>
                </c:pt>
                <c:pt idx="17">
                  <c:v>0.66123333333333334</c:v>
                </c:pt>
                <c:pt idx="18">
                  <c:v>0.1295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307712"/>
        <c:axId val="168309888"/>
      </c:scatterChart>
      <c:valAx>
        <c:axId val="168307712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GB"/>
                  <a:t>Fe2O3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68309888"/>
        <c:crosses val="autoZero"/>
        <c:crossBetween val="midCat"/>
      </c:valAx>
      <c:valAx>
        <c:axId val="16830988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S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683077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GB"/>
              <a:t>Cu vs. 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3149361435971443"/>
          <c:y val="0.1263611081528202"/>
          <c:w val="0.76732513691359716"/>
          <c:h val="0.72236223805600852"/>
        </c:manualLayout>
      </c:layout>
      <c:scatterChart>
        <c:scatterStyle val="lineMarker"/>
        <c:varyColors val="0"/>
        <c:ser>
          <c:idx val="0"/>
          <c:order val="0"/>
          <c:tx>
            <c:v>Central Aynak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Figure_SM2B!$AR$3:$AR$23</c:f>
              <c:numCache>
                <c:formatCode>0.000</c:formatCode>
                <c:ptCount val="21"/>
                <c:pt idx="0">
                  <c:v>1.8131294964028777</c:v>
                </c:pt>
                <c:pt idx="1">
                  <c:v>0.4058273381294964</c:v>
                </c:pt>
                <c:pt idx="2">
                  <c:v>0.29273381294964035</c:v>
                </c:pt>
                <c:pt idx="3">
                  <c:v>0.59592326139088725</c:v>
                </c:pt>
                <c:pt idx="4">
                  <c:v>0.13611510791366907</c:v>
                </c:pt>
                <c:pt idx="5">
                  <c:v>6.546762589928058E-3</c:v>
                </c:pt>
                <c:pt idx="6">
                  <c:v>3.3812949640287773E-3</c:v>
                </c:pt>
                <c:pt idx="7">
                  <c:v>4.0837649880095919</c:v>
                </c:pt>
                <c:pt idx="8">
                  <c:v>0.3987290167865708</c:v>
                </c:pt>
                <c:pt idx="9">
                  <c:v>2.2062350119904078E-2</c:v>
                </c:pt>
                <c:pt idx="10">
                  <c:v>0.52822541966426872</c:v>
                </c:pt>
                <c:pt idx="11">
                  <c:v>1.5443645083932854E-2</c:v>
                </c:pt>
                <c:pt idx="12">
                  <c:v>1.5812470023980816</c:v>
                </c:pt>
                <c:pt idx="13">
                  <c:v>6.7146282973621116E-2</c:v>
                </c:pt>
                <c:pt idx="14">
                  <c:v>0.71091127098321349</c:v>
                </c:pt>
                <c:pt idx="15">
                  <c:v>1.0623501199040767E-2</c:v>
                </c:pt>
                <c:pt idx="16">
                  <c:v>1.263717026378897</c:v>
                </c:pt>
                <c:pt idx="17">
                  <c:v>0.13100719424460433</c:v>
                </c:pt>
                <c:pt idx="18">
                  <c:v>3.237410071942446E-3</c:v>
                </c:pt>
                <c:pt idx="19">
                  <c:v>1.544364508393286E-2</c:v>
                </c:pt>
                <c:pt idx="20">
                  <c:v>1.9184652278177458E-3</c:v>
                </c:pt>
              </c:numCache>
            </c:numRef>
          </c:xVal>
          <c:yVal>
            <c:numRef>
              <c:f>Figure_SM2B!$AI$3:$AI$23</c:f>
              <c:numCache>
                <c:formatCode>0.000</c:formatCode>
                <c:ptCount val="21"/>
                <c:pt idx="1">
                  <c:v>0.33605000000000002</c:v>
                </c:pt>
                <c:pt idx="2">
                  <c:v>1.3718333333333332</c:v>
                </c:pt>
                <c:pt idx="3">
                  <c:v>1.2221333333333333</c:v>
                </c:pt>
                <c:pt idx="4">
                  <c:v>2.8048333333333333</c:v>
                </c:pt>
                <c:pt idx="5">
                  <c:v>6.2129000000000003</c:v>
                </c:pt>
                <c:pt idx="6">
                  <c:v>9.4399999999999998E-2</c:v>
                </c:pt>
                <c:pt idx="7">
                  <c:v>5.6095666666666668</c:v>
                </c:pt>
                <c:pt idx="8">
                  <c:v>1.2182000000000002</c:v>
                </c:pt>
                <c:pt idx="9">
                  <c:v>1.4773666666666667</c:v>
                </c:pt>
                <c:pt idx="10">
                  <c:v>2.0559000000000003</c:v>
                </c:pt>
                <c:pt idx="11">
                  <c:v>2.1196000000000002</c:v>
                </c:pt>
                <c:pt idx="12">
                  <c:v>0.1908</c:v>
                </c:pt>
                <c:pt idx="13">
                  <c:v>0.18579999999999999</c:v>
                </c:pt>
                <c:pt idx="14">
                  <c:v>1.8471000000000002</c:v>
                </c:pt>
                <c:pt idx="15">
                  <c:v>0.21325</c:v>
                </c:pt>
                <c:pt idx="16">
                  <c:v>2.4712999999999998</c:v>
                </c:pt>
                <c:pt idx="17">
                  <c:v>0.35503333333333331</c:v>
                </c:pt>
                <c:pt idx="18">
                  <c:v>0.26463333333333333</c:v>
                </c:pt>
                <c:pt idx="19">
                  <c:v>5</c:v>
                </c:pt>
                <c:pt idx="20">
                  <c:v>2.5600000000000001E-2</c:v>
                </c:pt>
              </c:numCache>
            </c:numRef>
          </c:yVal>
          <c:smooth val="0"/>
        </c:ser>
        <c:ser>
          <c:idx val="1"/>
          <c:order val="1"/>
          <c:tx>
            <c:v>Western Aynak</c:v>
          </c:tx>
          <c:spPr>
            <a:ln w="19050">
              <a:noFill/>
            </a:ln>
          </c:spPr>
          <c:xVal>
            <c:numRef>
              <c:f>Figure_SM2B!$AR$25:$AR$43</c:f>
              <c:numCache>
                <c:formatCode>0.000</c:formatCode>
                <c:ptCount val="19"/>
                <c:pt idx="0">
                  <c:v>0.28944844124700236</c:v>
                </c:pt>
                <c:pt idx="1">
                  <c:v>0.7517505995203837</c:v>
                </c:pt>
                <c:pt idx="2">
                  <c:v>8.6229016786570742</c:v>
                </c:pt>
                <c:pt idx="3">
                  <c:v>0.19990407673860916</c:v>
                </c:pt>
                <c:pt idx="4">
                  <c:v>0.38402877697841725</c:v>
                </c:pt>
                <c:pt idx="5">
                  <c:v>0.33249400479616309</c:v>
                </c:pt>
                <c:pt idx="6">
                  <c:v>0.74985611510791372</c:v>
                </c:pt>
                <c:pt idx="7">
                  <c:v>0.70458033573141488</c:v>
                </c:pt>
                <c:pt idx="8">
                  <c:v>2.1486810551558756E-2</c:v>
                </c:pt>
                <c:pt idx="9">
                  <c:v>2.0866187050359715</c:v>
                </c:pt>
                <c:pt idx="10">
                  <c:v>2.2997601918465227E-2</c:v>
                </c:pt>
                <c:pt idx="11">
                  <c:v>0.11733812949640288</c:v>
                </c:pt>
                <c:pt idx="12">
                  <c:v>3.1750599520383692E-2</c:v>
                </c:pt>
                <c:pt idx="13">
                  <c:v>1.9505755395683455</c:v>
                </c:pt>
                <c:pt idx="14">
                  <c:v>2.3357314148681061E-2</c:v>
                </c:pt>
                <c:pt idx="15">
                  <c:v>0.26256594724220628</c:v>
                </c:pt>
                <c:pt idx="16">
                  <c:v>0.43398081534772193</c:v>
                </c:pt>
                <c:pt idx="17">
                  <c:v>0.19141486810551561</c:v>
                </c:pt>
                <c:pt idx="18">
                  <c:v>3.357314148681055E-3</c:v>
                </c:pt>
              </c:numCache>
            </c:numRef>
          </c:xVal>
          <c:yVal>
            <c:numRef>
              <c:f>Figure_SM2B!$AI$25:$AI$43</c:f>
              <c:numCache>
                <c:formatCode>0.000</c:formatCode>
                <c:ptCount val="19"/>
                <c:pt idx="0">
                  <c:v>0.77246666666666675</c:v>
                </c:pt>
                <c:pt idx="1">
                  <c:v>0.65579999999999994</c:v>
                </c:pt>
                <c:pt idx="2">
                  <c:v>8.0633999999999997</c:v>
                </c:pt>
                <c:pt idx="3">
                  <c:v>0.74089999999999989</c:v>
                </c:pt>
                <c:pt idx="4">
                  <c:v>1.6003999999999998</c:v>
                </c:pt>
                <c:pt idx="5">
                  <c:v>0.1046</c:v>
                </c:pt>
                <c:pt idx="6">
                  <c:v>4.7468666666666666</c:v>
                </c:pt>
                <c:pt idx="7">
                  <c:v>0.88716666666666677</c:v>
                </c:pt>
                <c:pt idx="8">
                  <c:v>0.1158</c:v>
                </c:pt>
                <c:pt idx="9">
                  <c:v>4.9366666666666665</c:v>
                </c:pt>
                <c:pt idx="11">
                  <c:v>6.2152999999999992</c:v>
                </c:pt>
                <c:pt idx="12">
                  <c:v>0.1152</c:v>
                </c:pt>
                <c:pt idx="13">
                  <c:v>4.1199000000000003</c:v>
                </c:pt>
                <c:pt idx="14">
                  <c:v>2.9700000000000001E-2</c:v>
                </c:pt>
                <c:pt idx="16">
                  <c:v>2.2840499999999997</c:v>
                </c:pt>
                <c:pt idx="17">
                  <c:v>0.66123333333333334</c:v>
                </c:pt>
                <c:pt idx="18">
                  <c:v>0.1295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352768"/>
        <c:axId val="168375424"/>
      </c:scatterChart>
      <c:valAx>
        <c:axId val="168352768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GB"/>
                  <a:t>Cu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68375424"/>
        <c:crosses val="autoZero"/>
        <c:crossBetween val="midCat"/>
      </c:valAx>
      <c:valAx>
        <c:axId val="1683754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S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683527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GB"/>
              <a:t>Al vs. Ti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200850074595819"/>
          <c:y val="0.14068052696324751"/>
          <c:w val="0.76016796296296296"/>
          <c:h val="0.69089993569903929"/>
        </c:manualLayout>
      </c:layout>
      <c:scatterChart>
        <c:scatterStyle val="lineMarker"/>
        <c:varyColors val="0"/>
        <c:ser>
          <c:idx val="0"/>
          <c:order val="0"/>
          <c:tx>
            <c:v>Central Aynak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Figure_SM2B!$AF$3:$AF$23</c:f>
              <c:numCache>
                <c:formatCode>0.00</c:formatCode>
                <c:ptCount val="21"/>
                <c:pt idx="1">
                  <c:v>1.0604999999999998</c:v>
                </c:pt>
                <c:pt idx="2">
                  <c:v>0.71050000000000002</c:v>
                </c:pt>
                <c:pt idx="3">
                  <c:v>1.26525</c:v>
                </c:pt>
                <c:pt idx="4">
                  <c:v>9.0335000000000001</c:v>
                </c:pt>
                <c:pt idx="5">
                  <c:v>8.2739999999999991</c:v>
                </c:pt>
                <c:pt idx="6">
                  <c:v>9.0754999999999999</c:v>
                </c:pt>
                <c:pt idx="7">
                  <c:v>6.8932499999999983</c:v>
                </c:pt>
                <c:pt idx="8">
                  <c:v>10.283000000000001</c:v>
                </c:pt>
                <c:pt idx="9">
                  <c:v>15.200499999999998</c:v>
                </c:pt>
                <c:pt idx="10">
                  <c:v>16.218999999999998</c:v>
                </c:pt>
                <c:pt idx="11">
                  <c:v>16.309999999999999</c:v>
                </c:pt>
                <c:pt idx="12">
                  <c:v>8.5960000000000001</c:v>
                </c:pt>
                <c:pt idx="13">
                  <c:v>7.3709999999999996</c:v>
                </c:pt>
                <c:pt idx="14">
                  <c:v>5.2674999999999992</c:v>
                </c:pt>
                <c:pt idx="15">
                  <c:v>5.0364999999999993</c:v>
                </c:pt>
                <c:pt idx="16">
                  <c:v>1.2179999999999997</c:v>
                </c:pt>
                <c:pt idx="17">
                  <c:v>1.4209999999999998</c:v>
                </c:pt>
                <c:pt idx="18">
                  <c:v>0.72099999999999975</c:v>
                </c:pt>
                <c:pt idx="19">
                  <c:v>5.2639999999999993</c:v>
                </c:pt>
              </c:numCache>
            </c:numRef>
          </c:xVal>
          <c:yVal>
            <c:numRef>
              <c:f>Figure_SM2B!$AL$3:$AL$23</c:f>
              <c:numCache>
                <c:formatCode>0.00</c:formatCode>
                <c:ptCount val="21"/>
                <c:pt idx="1">
                  <c:v>6.1121999999999996E-2</c:v>
                </c:pt>
                <c:pt idx="2">
                  <c:v>0.11356000000000001</c:v>
                </c:pt>
                <c:pt idx="3">
                  <c:v>0.1194885</c:v>
                </c:pt>
                <c:pt idx="4">
                  <c:v>0.46214466666666665</c:v>
                </c:pt>
                <c:pt idx="5">
                  <c:v>0.42451399999999995</c:v>
                </c:pt>
                <c:pt idx="6">
                  <c:v>0.6378286666666666</c:v>
                </c:pt>
                <c:pt idx="7">
                  <c:v>0.16825249999999997</c:v>
                </c:pt>
                <c:pt idx="8">
                  <c:v>0.61717633333333333</c:v>
                </c:pt>
                <c:pt idx="9">
                  <c:v>1.0700246666666664</c:v>
                </c:pt>
                <c:pt idx="10">
                  <c:v>1.3552606666666664</c:v>
                </c:pt>
                <c:pt idx="11">
                  <c:v>0.95590799999999998</c:v>
                </c:pt>
                <c:pt idx="12">
                  <c:v>0.54113566666666668</c:v>
                </c:pt>
                <c:pt idx="13">
                  <c:v>0.28657199999999999</c:v>
                </c:pt>
                <c:pt idx="14">
                  <c:v>0.37636233333333335</c:v>
                </c:pt>
                <c:pt idx="15">
                  <c:v>0.17245533333333335</c:v>
                </c:pt>
                <c:pt idx="16">
                  <c:v>6.0008666666666668E-2</c:v>
                </c:pt>
                <c:pt idx="17">
                  <c:v>0.14011300000000002</c:v>
                </c:pt>
                <c:pt idx="18">
                  <c:v>7.5233499999999995E-2</c:v>
                </c:pt>
                <c:pt idx="19">
                  <c:v>0.18219700000000003</c:v>
                </c:pt>
              </c:numCache>
            </c:numRef>
          </c:yVal>
          <c:smooth val="0"/>
        </c:ser>
        <c:ser>
          <c:idx val="1"/>
          <c:order val="1"/>
          <c:tx>
            <c:v>Western Aynak</c:v>
          </c:tx>
          <c:spPr>
            <a:ln w="19050">
              <a:noFill/>
            </a:ln>
          </c:spPr>
          <c:xVal>
            <c:numRef>
              <c:f>Figure_SM2B!$AF$25:$AF$43</c:f>
              <c:numCache>
                <c:formatCode>0.00</c:formatCode>
                <c:ptCount val="19"/>
                <c:pt idx="0">
                  <c:v>1.3860000000000001</c:v>
                </c:pt>
                <c:pt idx="1">
                  <c:v>7.3079999999999989</c:v>
                </c:pt>
                <c:pt idx="2">
                  <c:v>3.5629999999999997</c:v>
                </c:pt>
                <c:pt idx="3">
                  <c:v>0.35700000000000004</c:v>
                </c:pt>
                <c:pt idx="4">
                  <c:v>14.8995</c:v>
                </c:pt>
                <c:pt idx="5">
                  <c:v>18.322499999999998</c:v>
                </c:pt>
                <c:pt idx="6">
                  <c:v>2.9504999999999999</c:v>
                </c:pt>
                <c:pt idx="7">
                  <c:v>3.6225000000000005</c:v>
                </c:pt>
                <c:pt idx="8">
                  <c:v>4.1019999999999994</c:v>
                </c:pt>
                <c:pt idx="9">
                  <c:v>6.5204999999999993</c:v>
                </c:pt>
                <c:pt idx="10">
                  <c:v>10.982999999999999</c:v>
                </c:pt>
                <c:pt idx="11">
                  <c:v>7.3569999999999993</c:v>
                </c:pt>
                <c:pt idx="12">
                  <c:v>11.1195</c:v>
                </c:pt>
                <c:pt idx="13">
                  <c:v>10.772999999999998</c:v>
                </c:pt>
                <c:pt idx="14">
                  <c:v>15.113</c:v>
                </c:pt>
                <c:pt idx="15">
                  <c:v>11.724999999999998</c:v>
                </c:pt>
                <c:pt idx="16">
                  <c:v>13.331499999999998</c:v>
                </c:pt>
                <c:pt idx="17">
                  <c:v>1.5434999999999999</c:v>
                </c:pt>
                <c:pt idx="18">
                  <c:v>0.54074999999999995</c:v>
                </c:pt>
              </c:numCache>
            </c:numRef>
          </c:xVal>
          <c:yVal>
            <c:numRef>
              <c:f>Figure_SM2B!$AL$25:$AL$43</c:f>
              <c:numCache>
                <c:formatCode>0.00</c:formatCode>
                <c:ptCount val="19"/>
                <c:pt idx="0">
                  <c:v>0.17930233333333331</c:v>
                </c:pt>
                <c:pt idx="1">
                  <c:v>0.13888833333333334</c:v>
                </c:pt>
                <c:pt idx="2">
                  <c:v>0.27571699999999999</c:v>
                </c:pt>
                <c:pt idx="3">
                  <c:v>9.8195999999999992E-2</c:v>
                </c:pt>
                <c:pt idx="4">
                  <c:v>1.2487703333333331</c:v>
                </c:pt>
                <c:pt idx="5">
                  <c:v>2.5646746666666664</c:v>
                </c:pt>
                <c:pt idx="6">
                  <c:v>0.12486033333333332</c:v>
                </c:pt>
                <c:pt idx="7">
                  <c:v>0.21515166666666666</c:v>
                </c:pt>
                <c:pt idx="8">
                  <c:v>0.28879866666666659</c:v>
                </c:pt>
                <c:pt idx="9">
                  <c:v>0.22778799999999999</c:v>
                </c:pt>
                <c:pt idx="10">
                  <c:v>1.8538670000000002</c:v>
                </c:pt>
                <c:pt idx="11">
                  <c:v>0.43575866666666657</c:v>
                </c:pt>
                <c:pt idx="12">
                  <c:v>0.41065299999999999</c:v>
                </c:pt>
                <c:pt idx="13">
                  <c:v>0.585669</c:v>
                </c:pt>
                <c:pt idx="14">
                  <c:v>1.5586666666666669</c:v>
                </c:pt>
                <c:pt idx="15">
                  <c:v>0.62285433333333329</c:v>
                </c:pt>
                <c:pt idx="16">
                  <c:v>0.51725466666666664</c:v>
                </c:pt>
                <c:pt idx="17">
                  <c:v>0.12029566666666668</c:v>
                </c:pt>
                <c:pt idx="18">
                  <c:v>0.13560399999999997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402304"/>
        <c:axId val="168408576"/>
      </c:scatterChart>
      <c:valAx>
        <c:axId val="168402304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GB"/>
                  <a:t>Al2O3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68408576"/>
        <c:crosses val="autoZero"/>
        <c:crossBetween val="midCat"/>
      </c:valAx>
      <c:valAx>
        <c:axId val="16840857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TiO2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684023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/>
              <a:t>Component 4  9.4%</a:t>
            </a:r>
          </a:p>
        </c:rich>
      </c:tx>
      <c:layout>
        <c:manualLayout>
          <c:xMode val="edge"/>
          <c:yMode val="edge"/>
          <c:x val="0.39831255468066484"/>
          <c:y val="1.433691756272401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502405949256346E-2"/>
          <c:y val="9.1171130490409147E-2"/>
          <c:w val="0.88194203849518815"/>
          <c:h val="0.73722424481885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[1]PCAforAllData!$E$3</c:f>
              <c:strCache>
                <c:ptCount val="1"/>
                <c:pt idx="0">
                  <c:v>Component 4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75000"/>
                  </a:schemeClr>
                </a:gs>
                <a:gs pos="50000">
                  <a:schemeClr val="accent6">
                    <a:lumMod val="40000"/>
                    <a:lumOff val="60000"/>
                  </a:schemeClr>
                </a:gs>
                <a:gs pos="100000">
                  <a:schemeClr val="accent6">
                    <a:lumMod val="20000"/>
                    <a:lumOff val="80000"/>
                  </a:schemeClr>
                </a:gs>
              </a:gsLst>
              <a:lin ang="5400000" scaled="1"/>
              <a:tileRect/>
            </a:gradFill>
            <a:ln>
              <a:solidFill>
                <a:schemeClr val="tx1"/>
              </a:solidFill>
            </a:ln>
          </c:spPr>
          <c:invertIfNegative val="1"/>
          <c:cat>
            <c:strRef>
              <c:f>[1]PCAforAllData!$A$4:$A$31</c:f>
              <c:strCache>
                <c:ptCount val="28"/>
                <c:pt idx="0">
                  <c:v>LE</c:v>
                </c:pt>
                <c:pt idx="1">
                  <c:v>MgO</c:v>
                </c:pt>
                <c:pt idx="2">
                  <c:v>Al2O3</c:v>
                </c:pt>
                <c:pt idx="3">
                  <c:v>SiO2</c:v>
                </c:pt>
                <c:pt idx="4">
                  <c:v>P</c:v>
                </c:pt>
                <c:pt idx="5">
                  <c:v>S</c:v>
                </c:pt>
                <c:pt idx="6">
                  <c:v>K2O</c:v>
                </c:pt>
                <c:pt idx="7">
                  <c:v>CaO</c:v>
                </c:pt>
                <c:pt idx="8">
                  <c:v>TiO2</c:v>
                </c:pt>
                <c:pt idx="9">
                  <c:v>V</c:v>
                </c:pt>
                <c:pt idx="10">
                  <c:v>Cr2O3</c:v>
                </c:pt>
                <c:pt idx="11">
                  <c:v>MnO</c:v>
                </c:pt>
                <c:pt idx="12">
                  <c:v>Fe2O3</c:v>
                </c:pt>
                <c:pt idx="13">
                  <c:v>Ni</c:v>
                </c:pt>
                <c:pt idx="14">
                  <c:v>Cu</c:v>
                </c:pt>
                <c:pt idx="15">
                  <c:v>Zn</c:v>
                </c:pt>
                <c:pt idx="16">
                  <c:v>As</c:v>
                </c:pt>
                <c:pt idx="17">
                  <c:v>Se</c:v>
                </c:pt>
                <c:pt idx="18">
                  <c:v>Rb</c:v>
                </c:pt>
                <c:pt idx="19">
                  <c:v>Sr</c:v>
                </c:pt>
                <c:pt idx="20">
                  <c:v>Y</c:v>
                </c:pt>
                <c:pt idx="21">
                  <c:v>Zr</c:v>
                </c:pt>
                <c:pt idx="22">
                  <c:v>Nb</c:v>
                </c:pt>
                <c:pt idx="23">
                  <c:v>Mo</c:v>
                </c:pt>
                <c:pt idx="24">
                  <c:v>Pb</c:v>
                </c:pt>
                <c:pt idx="25">
                  <c:v>Bi</c:v>
                </c:pt>
                <c:pt idx="26">
                  <c:v>Th</c:v>
                </c:pt>
                <c:pt idx="27">
                  <c:v>U</c:v>
                </c:pt>
              </c:strCache>
            </c:strRef>
          </c:cat>
          <c:val>
            <c:numRef>
              <c:f>[1]PCAforAllData!$E$4:$E$31</c:f>
              <c:numCache>
                <c:formatCode>General</c:formatCode>
                <c:ptCount val="28"/>
                <c:pt idx="0">
                  <c:v>-0.221</c:v>
                </c:pt>
                <c:pt idx="1">
                  <c:v>0.21299999999999999</c:v>
                </c:pt>
                <c:pt idx="2">
                  <c:v>-4.0000000000000001E-3</c:v>
                </c:pt>
                <c:pt idx="3">
                  <c:v>-0.14799999999999999</c:v>
                </c:pt>
                <c:pt idx="4">
                  <c:v>0.80200000000000005</c:v>
                </c:pt>
                <c:pt idx="5">
                  <c:v>6.4000000000000001E-2</c:v>
                </c:pt>
                <c:pt idx="6">
                  <c:v>0.19</c:v>
                </c:pt>
                <c:pt idx="7">
                  <c:v>9.1999999999999998E-2</c:v>
                </c:pt>
                <c:pt idx="8">
                  <c:v>0.10299999999999999</c:v>
                </c:pt>
                <c:pt idx="9">
                  <c:v>0.379</c:v>
                </c:pt>
                <c:pt idx="10">
                  <c:v>0.155</c:v>
                </c:pt>
                <c:pt idx="11">
                  <c:v>0.33600000000000002</c:v>
                </c:pt>
                <c:pt idx="12">
                  <c:v>9.5000000000000001E-2</c:v>
                </c:pt>
                <c:pt idx="13">
                  <c:v>0.182</c:v>
                </c:pt>
                <c:pt idx="14">
                  <c:v>-5.8000000000000003E-2</c:v>
                </c:pt>
                <c:pt idx="15">
                  <c:v>2.1999999999999999E-2</c:v>
                </c:pt>
                <c:pt idx="16">
                  <c:v>0.35299999999999998</c:v>
                </c:pt>
                <c:pt idx="17">
                  <c:v>-0.04</c:v>
                </c:pt>
                <c:pt idx="18">
                  <c:v>0.125</c:v>
                </c:pt>
                <c:pt idx="19">
                  <c:v>-7.3999999999999996E-2</c:v>
                </c:pt>
                <c:pt idx="20">
                  <c:v>0.30099999999999999</c:v>
                </c:pt>
                <c:pt idx="21">
                  <c:v>-6.6000000000000003E-2</c:v>
                </c:pt>
                <c:pt idx="22">
                  <c:v>5.6000000000000001E-2</c:v>
                </c:pt>
                <c:pt idx="23">
                  <c:v>0.77900000000000003</c:v>
                </c:pt>
                <c:pt idx="24">
                  <c:v>-7.6999999999999999E-2</c:v>
                </c:pt>
                <c:pt idx="25">
                  <c:v>-6.5000000000000002E-2</c:v>
                </c:pt>
                <c:pt idx="26">
                  <c:v>3.3000000000000002E-2</c:v>
                </c:pt>
                <c:pt idx="27">
                  <c:v>0.79700000000000004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47246720"/>
        <c:axId val="136381568"/>
      </c:barChart>
      <c:catAx>
        <c:axId val="472467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>
            <a:solidFill>
              <a:schemeClr val="tx1"/>
            </a:solidFill>
          </a:ln>
        </c:spPr>
        <c:txPr>
          <a:bodyPr anchor="b" anchorCtr="0"/>
          <a:lstStyle/>
          <a:p>
            <a:pPr>
              <a:defRPr sz="900"/>
            </a:pPr>
            <a:endParaRPr lang="en-US"/>
          </a:p>
        </c:txPr>
        <c:crossAx val="136381568"/>
        <c:crossesAt val="0"/>
        <c:auto val="1"/>
        <c:lblAlgn val="ctr"/>
        <c:lblOffset val="100"/>
        <c:noMultiLvlLbl val="0"/>
      </c:catAx>
      <c:valAx>
        <c:axId val="136381568"/>
        <c:scaling>
          <c:orientation val="minMax"/>
          <c:min val="-1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900"/>
            </a:pPr>
            <a:endParaRPr lang="en-US"/>
          </a:p>
        </c:txPr>
        <c:crossAx val="47246720"/>
        <c:crossesAt val="1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/>
              <a:t>Component 5  8.4%</a:t>
            </a:r>
          </a:p>
        </c:rich>
      </c:tx>
      <c:layout>
        <c:manualLayout>
          <c:xMode val="edge"/>
          <c:yMode val="edge"/>
          <c:x val="0.39831255468066484"/>
          <c:y val="1.433691756272401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502405949256346E-2"/>
          <c:y val="9.1171130490409147E-2"/>
          <c:w val="0.88194203849518815"/>
          <c:h val="0.73722424481885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[1]PCAforAllData!$F$3</c:f>
              <c:strCache>
                <c:ptCount val="1"/>
                <c:pt idx="0">
                  <c:v>Component 5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75000"/>
                  </a:schemeClr>
                </a:gs>
                <a:gs pos="50000">
                  <a:schemeClr val="accent6">
                    <a:lumMod val="40000"/>
                    <a:lumOff val="60000"/>
                  </a:schemeClr>
                </a:gs>
                <a:gs pos="100000">
                  <a:schemeClr val="accent6">
                    <a:lumMod val="20000"/>
                    <a:lumOff val="80000"/>
                  </a:schemeClr>
                </a:gs>
              </a:gsLst>
              <a:lin ang="5400000" scaled="1"/>
              <a:tileRect/>
            </a:gradFill>
            <a:ln>
              <a:solidFill>
                <a:schemeClr val="tx1"/>
              </a:solidFill>
            </a:ln>
          </c:spPr>
          <c:invertIfNegative val="1"/>
          <c:cat>
            <c:strRef>
              <c:f>[1]PCAforAllData!$A$4:$A$31</c:f>
              <c:strCache>
                <c:ptCount val="28"/>
                <c:pt idx="0">
                  <c:v>LE</c:v>
                </c:pt>
                <c:pt idx="1">
                  <c:v>MgO</c:v>
                </c:pt>
                <c:pt idx="2">
                  <c:v>Al2O3</c:v>
                </c:pt>
                <c:pt idx="3">
                  <c:v>SiO2</c:v>
                </c:pt>
                <c:pt idx="4">
                  <c:v>P</c:v>
                </c:pt>
                <c:pt idx="5">
                  <c:v>S</c:v>
                </c:pt>
                <c:pt idx="6">
                  <c:v>K2O</c:v>
                </c:pt>
                <c:pt idx="7">
                  <c:v>CaO</c:v>
                </c:pt>
                <c:pt idx="8">
                  <c:v>TiO2</c:v>
                </c:pt>
                <c:pt idx="9">
                  <c:v>V</c:v>
                </c:pt>
                <c:pt idx="10">
                  <c:v>Cr2O3</c:v>
                </c:pt>
                <c:pt idx="11">
                  <c:v>MnO</c:v>
                </c:pt>
                <c:pt idx="12">
                  <c:v>Fe2O3</c:v>
                </c:pt>
                <c:pt idx="13">
                  <c:v>Ni</c:v>
                </c:pt>
                <c:pt idx="14">
                  <c:v>Cu</c:v>
                </c:pt>
                <c:pt idx="15">
                  <c:v>Zn</c:v>
                </c:pt>
                <c:pt idx="16">
                  <c:v>As</c:v>
                </c:pt>
                <c:pt idx="17">
                  <c:v>Se</c:v>
                </c:pt>
                <c:pt idx="18">
                  <c:v>Rb</c:v>
                </c:pt>
                <c:pt idx="19">
                  <c:v>Sr</c:v>
                </c:pt>
                <c:pt idx="20">
                  <c:v>Y</c:v>
                </c:pt>
                <c:pt idx="21">
                  <c:v>Zr</c:v>
                </c:pt>
                <c:pt idx="22">
                  <c:v>Nb</c:v>
                </c:pt>
                <c:pt idx="23">
                  <c:v>Mo</c:v>
                </c:pt>
                <c:pt idx="24">
                  <c:v>Pb</c:v>
                </c:pt>
                <c:pt idx="25">
                  <c:v>Bi</c:v>
                </c:pt>
                <c:pt idx="26">
                  <c:v>Th</c:v>
                </c:pt>
                <c:pt idx="27">
                  <c:v>U</c:v>
                </c:pt>
              </c:strCache>
            </c:strRef>
          </c:cat>
          <c:val>
            <c:numRef>
              <c:f>[1]PCAforAllData!$F$4:$F$31</c:f>
              <c:numCache>
                <c:formatCode>General</c:formatCode>
                <c:ptCount val="28"/>
                <c:pt idx="0">
                  <c:v>0.32700000000000001</c:v>
                </c:pt>
                <c:pt idx="1">
                  <c:v>-0.29799999999999999</c:v>
                </c:pt>
                <c:pt idx="2">
                  <c:v>-1.4E-2</c:v>
                </c:pt>
                <c:pt idx="3">
                  <c:v>-5.3999999999999999E-2</c:v>
                </c:pt>
                <c:pt idx="4">
                  <c:v>-0.114</c:v>
                </c:pt>
                <c:pt idx="5">
                  <c:v>0.45</c:v>
                </c:pt>
                <c:pt idx="6">
                  <c:v>-0.308</c:v>
                </c:pt>
                <c:pt idx="7">
                  <c:v>-0.26600000000000001</c:v>
                </c:pt>
                <c:pt idx="8">
                  <c:v>-0.20499999999999999</c:v>
                </c:pt>
                <c:pt idx="9">
                  <c:v>-1.6E-2</c:v>
                </c:pt>
                <c:pt idx="10">
                  <c:v>-0.24099999999999999</c:v>
                </c:pt>
                <c:pt idx="11">
                  <c:v>-0.27</c:v>
                </c:pt>
                <c:pt idx="12">
                  <c:v>0.53200000000000003</c:v>
                </c:pt>
                <c:pt idx="13">
                  <c:v>0.64600000000000002</c:v>
                </c:pt>
                <c:pt idx="14">
                  <c:v>-0.12</c:v>
                </c:pt>
                <c:pt idx="15">
                  <c:v>0.39600000000000002</c:v>
                </c:pt>
                <c:pt idx="16">
                  <c:v>0.40400000000000003</c:v>
                </c:pt>
                <c:pt idx="17">
                  <c:v>-6.9000000000000006E-2</c:v>
                </c:pt>
                <c:pt idx="18">
                  <c:v>-0.307</c:v>
                </c:pt>
                <c:pt idx="19">
                  <c:v>0.21</c:v>
                </c:pt>
                <c:pt idx="20">
                  <c:v>-2.1999999999999999E-2</c:v>
                </c:pt>
                <c:pt idx="21">
                  <c:v>-0.16900000000000001</c:v>
                </c:pt>
                <c:pt idx="22">
                  <c:v>-0.31900000000000001</c:v>
                </c:pt>
                <c:pt idx="23">
                  <c:v>0.154</c:v>
                </c:pt>
                <c:pt idx="24">
                  <c:v>0.41099999999999998</c:v>
                </c:pt>
                <c:pt idx="25">
                  <c:v>-6.3E-2</c:v>
                </c:pt>
                <c:pt idx="26">
                  <c:v>-0.28499999999999998</c:v>
                </c:pt>
                <c:pt idx="27">
                  <c:v>0.105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36400256"/>
        <c:axId val="136406144"/>
      </c:barChart>
      <c:catAx>
        <c:axId val="1364002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>
            <a:solidFill>
              <a:schemeClr val="tx1"/>
            </a:solidFill>
          </a:ln>
        </c:spPr>
        <c:txPr>
          <a:bodyPr anchor="b" anchorCtr="0"/>
          <a:lstStyle/>
          <a:p>
            <a:pPr>
              <a:defRPr sz="900"/>
            </a:pPr>
            <a:endParaRPr lang="en-US"/>
          </a:p>
        </c:txPr>
        <c:crossAx val="136406144"/>
        <c:crossesAt val="0"/>
        <c:auto val="1"/>
        <c:lblAlgn val="ctr"/>
        <c:lblOffset val="100"/>
        <c:noMultiLvlLbl val="0"/>
      </c:catAx>
      <c:valAx>
        <c:axId val="136406144"/>
        <c:scaling>
          <c:orientation val="minMax"/>
          <c:max val="1"/>
          <c:min val="-1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900"/>
            </a:pPr>
            <a:endParaRPr lang="en-US"/>
          </a:p>
        </c:txPr>
        <c:crossAx val="136400256"/>
        <c:crossesAt val="1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/>
              <a:t>Component 6  5.1%</a:t>
            </a:r>
          </a:p>
        </c:rich>
      </c:tx>
      <c:layout>
        <c:manualLayout>
          <c:xMode val="edge"/>
          <c:yMode val="edge"/>
          <c:x val="0.39831255468066484"/>
          <c:y val="1.433691756272401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502405949256346E-2"/>
          <c:y val="9.1171130490409147E-2"/>
          <c:w val="0.88194203849518815"/>
          <c:h val="0.73722424481885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[1]PCAforAllData!$G$3</c:f>
              <c:strCache>
                <c:ptCount val="1"/>
                <c:pt idx="0">
                  <c:v>Component 6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75000"/>
                  </a:schemeClr>
                </a:gs>
                <a:gs pos="50000">
                  <a:schemeClr val="accent6">
                    <a:lumMod val="40000"/>
                    <a:lumOff val="60000"/>
                  </a:schemeClr>
                </a:gs>
                <a:gs pos="100000">
                  <a:schemeClr val="accent6">
                    <a:lumMod val="20000"/>
                    <a:lumOff val="80000"/>
                  </a:schemeClr>
                </a:gs>
              </a:gsLst>
              <a:lin ang="5400000" scaled="1"/>
              <a:tileRect/>
            </a:gradFill>
            <a:ln>
              <a:solidFill>
                <a:schemeClr val="tx1"/>
              </a:solidFill>
            </a:ln>
          </c:spPr>
          <c:invertIfNegative val="1"/>
          <c:cat>
            <c:strRef>
              <c:f>[1]PCAforAllData!$A$4:$A$31</c:f>
              <c:strCache>
                <c:ptCount val="28"/>
                <c:pt idx="0">
                  <c:v>LE</c:v>
                </c:pt>
                <c:pt idx="1">
                  <c:v>MgO</c:v>
                </c:pt>
                <c:pt idx="2">
                  <c:v>Al2O3</c:v>
                </c:pt>
                <c:pt idx="3">
                  <c:v>SiO2</c:v>
                </c:pt>
                <c:pt idx="4">
                  <c:v>P</c:v>
                </c:pt>
                <c:pt idx="5">
                  <c:v>S</c:v>
                </c:pt>
                <c:pt idx="6">
                  <c:v>K2O</c:v>
                </c:pt>
                <c:pt idx="7">
                  <c:v>CaO</c:v>
                </c:pt>
                <c:pt idx="8">
                  <c:v>TiO2</c:v>
                </c:pt>
                <c:pt idx="9">
                  <c:v>V</c:v>
                </c:pt>
                <c:pt idx="10">
                  <c:v>Cr2O3</c:v>
                </c:pt>
                <c:pt idx="11">
                  <c:v>MnO</c:v>
                </c:pt>
                <c:pt idx="12">
                  <c:v>Fe2O3</c:v>
                </c:pt>
                <c:pt idx="13">
                  <c:v>Ni</c:v>
                </c:pt>
                <c:pt idx="14">
                  <c:v>Cu</c:v>
                </c:pt>
                <c:pt idx="15">
                  <c:v>Zn</c:v>
                </c:pt>
                <c:pt idx="16">
                  <c:v>As</c:v>
                </c:pt>
                <c:pt idx="17">
                  <c:v>Se</c:v>
                </c:pt>
                <c:pt idx="18">
                  <c:v>Rb</c:v>
                </c:pt>
                <c:pt idx="19">
                  <c:v>Sr</c:v>
                </c:pt>
                <c:pt idx="20">
                  <c:v>Y</c:v>
                </c:pt>
                <c:pt idx="21">
                  <c:v>Zr</c:v>
                </c:pt>
                <c:pt idx="22">
                  <c:v>Nb</c:v>
                </c:pt>
                <c:pt idx="23">
                  <c:v>Mo</c:v>
                </c:pt>
                <c:pt idx="24">
                  <c:v>Pb</c:v>
                </c:pt>
                <c:pt idx="25">
                  <c:v>Bi</c:v>
                </c:pt>
                <c:pt idx="26">
                  <c:v>Th</c:v>
                </c:pt>
                <c:pt idx="27">
                  <c:v>U</c:v>
                </c:pt>
              </c:strCache>
            </c:strRef>
          </c:cat>
          <c:val>
            <c:numRef>
              <c:f>[1]PCAforAllData!$G$4:$G$31</c:f>
              <c:numCache>
                <c:formatCode>General</c:formatCode>
                <c:ptCount val="28"/>
                <c:pt idx="0">
                  <c:v>0.27100000000000002</c:v>
                </c:pt>
                <c:pt idx="1">
                  <c:v>0.35499999999999998</c:v>
                </c:pt>
                <c:pt idx="2">
                  <c:v>0.121</c:v>
                </c:pt>
                <c:pt idx="3">
                  <c:v>-0.66500000000000004</c:v>
                </c:pt>
                <c:pt idx="4">
                  <c:v>-0.23799999999999999</c:v>
                </c:pt>
                <c:pt idx="5">
                  <c:v>0.1</c:v>
                </c:pt>
                <c:pt idx="6">
                  <c:v>0.28499999999999998</c:v>
                </c:pt>
                <c:pt idx="7">
                  <c:v>0.248</c:v>
                </c:pt>
                <c:pt idx="8">
                  <c:v>-6.9000000000000006E-2</c:v>
                </c:pt>
                <c:pt idx="9">
                  <c:v>0.19</c:v>
                </c:pt>
                <c:pt idx="10">
                  <c:v>0.1</c:v>
                </c:pt>
                <c:pt idx="11">
                  <c:v>0.16300000000000001</c:v>
                </c:pt>
                <c:pt idx="12">
                  <c:v>0.185</c:v>
                </c:pt>
                <c:pt idx="13">
                  <c:v>0.14000000000000001</c:v>
                </c:pt>
                <c:pt idx="14">
                  <c:v>-0.04</c:v>
                </c:pt>
                <c:pt idx="15">
                  <c:v>-0.27900000000000003</c:v>
                </c:pt>
                <c:pt idx="16">
                  <c:v>0.23499999999999999</c:v>
                </c:pt>
                <c:pt idx="17">
                  <c:v>-0.154</c:v>
                </c:pt>
                <c:pt idx="18">
                  <c:v>0.29099999999999998</c:v>
                </c:pt>
                <c:pt idx="19">
                  <c:v>7.0000000000000001E-3</c:v>
                </c:pt>
                <c:pt idx="20">
                  <c:v>-0.11799999999999999</c:v>
                </c:pt>
                <c:pt idx="21">
                  <c:v>-0.13400000000000001</c:v>
                </c:pt>
                <c:pt idx="22">
                  <c:v>0.08</c:v>
                </c:pt>
                <c:pt idx="23">
                  <c:v>-3.7999999999999999E-2</c:v>
                </c:pt>
                <c:pt idx="24">
                  <c:v>3.5000000000000003E-2</c:v>
                </c:pt>
                <c:pt idx="25">
                  <c:v>-0.128</c:v>
                </c:pt>
                <c:pt idx="26">
                  <c:v>-0.13300000000000001</c:v>
                </c:pt>
                <c:pt idx="27">
                  <c:v>-0.32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36418048"/>
        <c:axId val="136419584"/>
      </c:barChart>
      <c:catAx>
        <c:axId val="1364180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>
            <a:solidFill>
              <a:schemeClr val="tx1"/>
            </a:solidFill>
          </a:ln>
        </c:spPr>
        <c:txPr>
          <a:bodyPr anchor="b" anchorCtr="0"/>
          <a:lstStyle/>
          <a:p>
            <a:pPr>
              <a:defRPr sz="900"/>
            </a:pPr>
            <a:endParaRPr lang="en-US"/>
          </a:p>
        </c:txPr>
        <c:crossAx val="136419584"/>
        <c:crossesAt val="0"/>
        <c:auto val="1"/>
        <c:lblAlgn val="ctr"/>
        <c:lblOffset val="100"/>
        <c:noMultiLvlLbl val="0"/>
      </c:catAx>
      <c:valAx>
        <c:axId val="136419584"/>
        <c:scaling>
          <c:orientation val="minMax"/>
          <c:max val="1"/>
          <c:min val="-1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900"/>
            </a:pPr>
            <a:endParaRPr lang="en-US"/>
          </a:p>
        </c:txPr>
        <c:crossAx val="136418048"/>
        <c:crossesAt val="1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Western Aynak PCA 1 versus 4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[2]PCAforAllData_CandWseparate!$E$118</c:f>
              <c:strCache>
                <c:ptCount val="1"/>
                <c:pt idx="0">
                  <c:v>Component 4</c:v>
                </c:pt>
              </c:strCache>
            </c:strRef>
          </c:tx>
          <c:spPr>
            <a:ln w="19050">
              <a:noFill/>
            </a:ln>
          </c:spPr>
          <c:xVal>
            <c:numRef>
              <c:f>[2]PCAforAllData_CandWseparate!$B$119:$B$145</c:f>
              <c:numCache>
                <c:formatCode>General</c:formatCode>
                <c:ptCount val="27"/>
                <c:pt idx="0">
                  <c:v>-0.499</c:v>
                </c:pt>
                <c:pt idx="1">
                  <c:v>0.77900000000000003</c:v>
                </c:pt>
                <c:pt idx="2">
                  <c:v>0.29699999999999999</c:v>
                </c:pt>
                <c:pt idx="3">
                  <c:v>-0.38100000000000001</c:v>
                </c:pt>
                <c:pt idx="4">
                  <c:v>0.11</c:v>
                </c:pt>
                <c:pt idx="5">
                  <c:v>0.746</c:v>
                </c:pt>
                <c:pt idx="6">
                  <c:v>-0.77600000000000002</c:v>
                </c:pt>
                <c:pt idx="7">
                  <c:v>0.79300000000000004</c:v>
                </c:pt>
                <c:pt idx="8">
                  <c:v>0.81799999999999995</c:v>
                </c:pt>
                <c:pt idx="9">
                  <c:v>0.85199999999999998</c:v>
                </c:pt>
                <c:pt idx="10">
                  <c:v>-0.63800000000000001</c:v>
                </c:pt>
                <c:pt idx="11">
                  <c:v>0.497</c:v>
                </c:pt>
                <c:pt idx="12">
                  <c:v>0.42099999999999999</c:v>
                </c:pt>
                <c:pt idx="13">
                  <c:v>6.6000000000000003E-2</c:v>
                </c:pt>
                <c:pt idx="14">
                  <c:v>0.313</c:v>
                </c:pt>
                <c:pt idx="15">
                  <c:v>-0.14399999999999999</c:v>
                </c:pt>
                <c:pt idx="16">
                  <c:v>9.9000000000000005E-2</c:v>
                </c:pt>
                <c:pt idx="17">
                  <c:v>0.73</c:v>
                </c:pt>
                <c:pt idx="18">
                  <c:v>-4.4999999999999998E-2</c:v>
                </c:pt>
                <c:pt idx="19">
                  <c:v>0.54</c:v>
                </c:pt>
                <c:pt idx="20">
                  <c:v>0.73099999999999998</c:v>
                </c:pt>
                <c:pt idx="21">
                  <c:v>0.82299999999999995</c:v>
                </c:pt>
                <c:pt idx="22">
                  <c:v>-0.435</c:v>
                </c:pt>
                <c:pt idx="23">
                  <c:v>0.25800000000000001</c:v>
                </c:pt>
                <c:pt idx="24">
                  <c:v>5.5E-2</c:v>
                </c:pt>
                <c:pt idx="25">
                  <c:v>0.439</c:v>
                </c:pt>
                <c:pt idx="26">
                  <c:v>-0.48099999999999998</c:v>
                </c:pt>
              </c:numCache>
            </c:numRef>
          </c:xVal>
          <c:yVal>
            <c:numRef>
              <c:f>[2]PCAforAllData_CandWseparate!$E$119:$E$145</c:f>
              <c:numCache>
                <c:formatCode>General</c:formatCode>
                <c:ptCount val="27"/>
                <c:pt idx="0">
                  <c:v>0.28000000000000003</c:v>
                </c:pt>
                <c:pt idx="1">
                  <c:v>0.48899999999999999</c:v>
                </c:pt>
                <c:pt idx="2">
                  <c:v>-0.29499999999999998</c:v>
                </c:pt>
                <c:pt idx="3">
                  <c:v>0.01</c:v>
                </c:pt>
                <c:pt idx="4">
                  <c:v>-0.40100000000000002</c:v>
                </c:pt>
                <c:pt idx="5">
                  <c:v>-0.218</c:v>
                </c:pt>
                <c:pt idx="6">
                  <c:v>0.29299999999999998</c:v>
                </c:pt>
                <c:pt idx="7">
                  <c:v>0.36299999999999999</c:v>
                </c:pt>
                <c:pt idx="8">
                  <c:v>-0.19900000000000001</c:v>
                </c:pt>
                <c:pt idx="9">
                  <c:v>-7.5999999999999998E-2</c:v>
                </c:pt>
                <c:pt idx="10">
                  <c:v>0.4</c:v>
                </c:pt>
                <c:pt idx="11">
                  <c:v>0.35399999999999998</c:v>
                </c:pt>
                <c:pt idx="12">
                  <c:v>-0.13600000000000001</c:v>
                </c:pt>
                <c:pt idx="13">
                  <c:v>-0.23899999999999999</c:v>
                </c:pt>
                <c:pt idx="14">
                  <c:v>0.46500000000000002</c:v>
                </c:pt>
                <c:pt idx="15">
                  <c:v>-0.311</c:v>
                </c:pt>
                <c:pt idx="16">
                  <c:v>-0.26400000000000001</c:v>
                </c:pt>
                <c:pt idx="17">
                  <c:v>-0.17799999999999999</c:v>
                </c:pt>
                <c:pt idx="18">
                  <c:v>0.83399999999999996</c:v>
                </c:pt>
                <c:pt idx="19">
                  <c:v>6.9000000000000006E-2</c:v>
                </c:pt>
                <c:pt idx="20">
                  <c:v>8.9999999999999993E-3</c:v>
                </c:pt>
                <c:pt idx="21">
                  <c:v>0.28000000000000003</c:v>
                </c:pt>
                <c:pt idx="22">
                  <c:v>-0.17899999999999999</c:v>
                </c:pt>
                <c:pt idx="23">
                  <c:v>0.56699999999999995</c:v>
                </c:pt>
                <c:pt idx="24">
                  <c:v>-0.25600000000000001</c:v>
                </c:pt>
                <c:pt idx="25">
                  <c:v>-0.46700000000000003</c:v>
                </c:pt>
                <c:pt idx="26">
                  <c:v>-0.20499999999999999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051008"/>
        <c:axId val="141052544"/>
      </c:scatterChart>
      <c:valAx>
        <c:axId val="141051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41052544"/>
        <c:crosses val="autoZero"/>
        <c:crossBetween val="midCat"/>
      </c:valAx>
      <c:valAx>
        <c:axId val="141052544"/>
        <c:scaling>
          <c:orientation val="minMax"/>
          <c:max val="1"/>
          <c:min val="-1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41051008"/>
        <c:crosses val="autoZero"/>
        <c:crossBetween val="midCat"/>
        <c:majorUnit val="0.5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Central Aynak PCA 1 versus 2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[2]PCAforAllData_CandWseparate!$AC$150</c:f>
              <c:strCache>
                <c:ptCount val="1"/>
                <c:pt idx="0">
                  <c:v>CENTRAL</c:v>
                </c:pt>
              </c:strCache>
            </c:strRef>
          </c:tx>
          <c:spPr>
            <a:ln w="19050">
              <a:noFill/>
            </a:ln>
          </c:spPr>
          <c:xVal>
            <c:numRef>
              <c:f>[2]PCAforAllData_CandWseparate!$B$46:$B$72</c:f>
              <c:numCache>
                <c:formatCode>General</c:formatCode>
                <c:ptCount val="27"/>
                <c:pt idx="0">
                  <c:v>-0.67500000000000004</c:v>
                </c:pt>
                <c:pt idx="1">
                  <c:v>0.79200000000000004</c:v>
                </c:pt>
                <c:pt idx="2">
                  <c:v>0.18</c:v>
                </c:pt>
                <c:pt idx="3">
                  <c:v>3.6999999999999998E-2</c:v>
                </c:pt>
                <c:pt idx="4">
                  <c:v>0.42799999999999999</c:v>
                </c:pt>
                <c:pt idx="5">
                  <c:v>0.71499999999999997</c:v>
                </c:pt>
                <c:pt idx="6">
                  <c:v>-0.748</c:v>
                </c:pt>
                <c:pt idx="7">
                  <c:v>0.76200000000000001</c:v>
                </c:pt>
                <c:pt idx="8">
                  <c:v>0.60099999999999998</c:v>
                </c:pt>
                <c:pt idx="9">
                  <c:v>0.48099999999999998</c:v>
                </c:pt>
                <c:pt idx="10">
                  <c:v>-0.64100000000000001</c:v>
                </c:pt>
                <c:pt idx="11">
                  <c:v>0.64200000000000002</c:v>
                </c:pt>
                <c:pt idx="12">
                  <c:v>0.61299999999999999</c:v>
                </c:pt>
                <c:pt idx="13">
                  <c:v>-0.20899999999999999</c:v>
                </c:pt>
                <c:pt idx="14">
                  <c:v>0.33</c:v>
                </c:pt>
                <c:pt idx="15">
                  <c:v>7.5999999999999998E-2</c:v>
                </c:pt>
                <c:pt idx="16">
                  <c:v>0.182</c:v>
                </c:pt>
                <c:pt idx="17">
                  <c:v>0.64200000000000002</c:v>
                </c:pt>
                <c:pt idx="18">
                  <c:v>0.27800000000000002</c:v>
                </c:pt>
                <c:pt idx="19">
                  <c:v>0.83599999999999997</c:v>
                </c:pt>
                <c:pt idx="20">
                  <c:v>0.874</c:v>
                </c:pt>
                <c:pt idx="21">
                  <c:v>0.748</c:v>
                </c:pt>
                <c:pt idx="22">
                  <c:v>-0.252</c:v>
                </c:pt>
                <c:pt idx="23">
                  <c:v>0.626</c:v>
                </c:pt>
                <c:pt idx="24">
                  <c:v>-4.5999999999999999E-2</c:v>
                </c:pt>
                <c:pt idx="25">
                  <c:v>0.54800000000000004</c:v>
                </c:pt>
                <c:pt idx="26">
                  <c:v>-4.4999999999999998E-2</c:v>
                </c:pt>
              </c:numCache>
            </c:numRef>
          </c:xVal>
          <c:yVal>
            <c:numRef>
              <c:f>[2]PCAforAllData_CandWseparate!$C$46:$C$72</c:f>
              <c:numCache>
                <c:formatCode>General</c:formatCode>
                <c:ptCount val="27"/>
                <c:pt idx="0">
                  <c:v>3.5999999999999997E-2</c:v>
                </c:pt>
                <c:pt idx="1">
                  <c:v>0.48699999999999999</c:v>
                </c:pt>
                <c:pt idx="2">
                  <c:v>-0.313</c:v>
                </c:pt>
                <c:pt idx="3">
                  <c:v>0.16700000000000001</c:v>
                </c:pt>
                <c:pt idx="4">
                  <c:v>-0.183</c:v>
                </c:pt>
                <c:pt idx="5">
                  <c:v>-0.47799999999999998</c:v>
                </c:pt>
                <c:pt idx="6">
                  <c:v>0.35799999999999998</c:v>
                </c:pt>
                <c:pt idx="7">
                  <c:v>0.53200000000000003</c:v>
                </c:pt>
                <c:pt idx="8">
                  <c:v>-0.23300000000000001</c:v>
                </c:pt>
                <c:pt idx="9">
                  <c:v>-0.53900000000000003</c:v>
                </c:pt>
                <c:pt idx="10">
                  <c:v>0.501</c:v>
                </c:pt>
                <c:pt idx="11">
                  <c:v>0.184</c:v>
                </c:pt>
                <c:pt idx="12">
                  <c:v>-0.13700000000000001</c:v>
                </c:pt>
                <c:pt idx="13">
                  <c:v>0.186</c:v>
                </c:pt>
                <c:pt idx="14">
                  <c:v>0.63200000000000001</c:v>
                </c:pt>
                <c:pt idx="15">
                  <c:v>-0.53700000000000003</c:v>
                </c:pt>
                <c:pt idx="16">
                  <c:v>-0.42299999999999999</c:v>
                </c:pt>
                <c:pt idx="17">
                  <c:v>-0.39</c:v>
                </c:pt>
                <c:pt idx="18">
                  <c:v>0.85499999999999998</c:v>
                </c:pt>
                <c:pt idx="19">
                  <c:v>0.2</c:v>
                </c:pt>
                <c:pt idx="20">
                  <c:v>0.313</c:v>
                </c:pt>
                <c:pt idx="21">
                  <c:v>0.41899999999999998</c:v>
                </c:pt>
                <c:pt idx="22">
                  <c:v>-0.29899999999999999</c:v>
                </c:pt>
                <c:pt idx="23">
                  <c:v>-0.155</c:v>
                </c:pt>
                <c:pt idx="24">
                  <c:v>-0.17100000000000001</c:v>
                </c:pt>
                <c:pt idx="25">
                  <c:v>-0.26</c:v>
                </c:pt>
                <c:pt idx="26">
                  <c:v>-0.47099999999999997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068544"/>
        <c:axId val="141090816"/>
      </c:scatterChart>
      <c:valAx>
        <c:axId val="141068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41090816"/>
        <c:crosses val="autoZero"/>
        <c:crossBetween val="midCat"/>
      </c:valAx>
      <c:valAx>
        <c:axId val="141090816"/>
        <c:scaling>
          <c:orientation val="minMax"/>
          <c:max val="1"/>
          <c:min val="-1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41068544"/>
        <c:crosses val="autoZero"/>
        <c:crossBetween val="midCat"/>
        <c:majorUnit val="0.5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GB" sz="1200" b="1">
                <a:solidFill>
                  <a:sysClr val="windowText" lastClr="000000"/>
                </a:solidFill>
              </a:rPr>
              <a:t>All Aynak PCA 1 versus 2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[3]PCAforAllData!$B$5:$B$31</c:f>
              <c:numCache>
                <c:formatCode>General</c:formatCode>
                <c:ptCount val="27"/>
                <c:pt idx="0">
                  <c:v>-0.55900000000000005</c:v>
                </c:pt>
                <c:pt idx="1">
                  <c:v>0.78900000000000003</c:v>
                </c:pt>
                <c:pt idx="2">
                  <c:v>0.25</c:v>
                </c:pt>
                <c:pt idx="3">
                  <c:v>-0.20399999999999999</c:v>
                </c:pt>
                <c:pt idx="4">
                  <c:v>0.27800000000000002</c:v>
                </c:pt>
                <c:pt idx="5">
                  <c:v>0.73299999999999998</c:v>
                </c:pt>
                <c:pt idx="6">
                  <c:v>-0.73199999999999998</c:v>
                </c:pt>
                <c:pt idx="7">
                  <c:v>0.78500000000000003</c:v>
                </c:pt>
                <c:pt idx="8">
                  <c:v>0.74</c:v>
                </c:pt>
                <c:pt idx="9">
                  <c:v>0.73399999999999999</c:v>
                </c:pt>
                <c:pt idx="10">
                  <c:v>-0.61099999999999999</c:v>
                </c:pt>
                <c:pt idx="11">
                  <c:v>0.53800000000000003</c:v>
                </c:pt>
                <c:pt idx="12">
                  <c:v>0.46400000000000002</c:v>
                </c:pt>
                <c:pt idx="13">
                  <c:v>5.8000000000000003E-2</c:v>
                </c:pt>
                <c:pt idx="14">
                  <c:v>0.24299999999999999</c:v>
                </c:pt>
                <c:pt idx="15">
                  <c:v>-3.2000000000000001E-2</c:v>
                </c:pt>
                <c:pt idx="16">
                  <c:v>0.17699999999999999</c:v>
                </c:pt>
                <c:pt idx="17">
                  <c:v>0.68500000000000005</c:v>
                </c:pt>
                <c:pt idx="18">
                  <c:v>0.13300000000000001</c:v>
                </c:pt>
                <c:pt idx="19">
                  <c:v>0.68</c:v>
                </c:pt>
                <c:pt idx="20">
                  <c:v>0.80200000000000005</c:v>
                </c:pt>
                <c:pt idx="21">
                  <c:v>0.81499999999999995</c:v>
                </c:pt>
                <c:pt idx="22">
                  <c:v>-0.314</c:v>
                </c:pt>
                <c:pt idx="23">
                  <c:v>0.40200000000000002</c:v>
                </c:pt>
                <c:pt idx="24">
                  <c:v>0.114</c:v>
                </c:pt>
                <c:pt idx="25">
                  <c:v>0.45900000000000002</c:v>
                </c:pt>
                <c:pt idx="26">
                  <c:v>-0.27100000000000002</c:v>
                </c:pt>
              </c:numCache>
            </c:numRef>
          </c:xVal>
          <c:yVal>
            <c:numRef>
              <c:f>[3]PCAforAllData!$C$5:$C$31</c:f>
              <c:numCache>
                <c:formatCode>General</c:formatCode>
                <c:ptCount val="27"/>
                <c:pt idx="0">
                  <c:v>0.161</c:v>
                </c:pt>
                <c:pt idx="1">
                  <c:v>-6.5000000000000002E-2</c:v>
                </c:pt>
                <c:pt idx="2">
                  <c:v>-0.53800000000000003</c:v>
                </c:pt>
                <c:pt idx="3">
                  <c:v>-1.0999999999999999E-2</c:v>
                </c:pt>
                <c:pt idx="4">
                  <c:v>0.60399999999999998</c:v>
                </c:pt>
                <c:pt idx="5">
                  <c:v>-0.28899999999999998</c:v>
                </c:pt>
                <c:pt idx="6">
                  <c:v>0.37</c:v>
                </c:pt>
                <c:pt idx="7">
                  <c:v>-0.156</c:v>
                </c:pt>
                <c:pt idx="8">
                  <c:v>-4.2999999999999997E-2</c:v>
                </c:pt>
                <c:pt idx="9">
                  <c:v>-2.4E-2</c:v>
                </c:pt>
                <c:pt idx="10">
                  <c:v>0.28699999999999998</c:v>
                </c:pt>
                <c:pt idx="11">
                  <c:v>0.30199999999999999</c:v>
                </c:pt>
                <c:pt idx="12">
                  <c:v>-6.6000000000000003E-2</c:v>
                </c:pt>
                <c:pt idx="13">
                  <c:v>0.93500000000000005</c:v>
                </c:pt>
                <c:pt idx="14">
                  <c:v>8.7999999999999995E-2</c:v>
                </c:pt>
                <c:pt idx="15">
                  <c:v>-0.125</c:v>
                </c:pt>
                <c:pt idx="16">
                  <c:v>0.86699999999999999</c:v>
                </c:pt>
                <c:pt idx="17">
                  <c:v>-0.29599999999999999</c:v>
                </c:pt>
                <c:pt idx="18">
                  <c:v>0.34799999999999998</c:v>
                </c:pt>
                <c:pt idx="19">
                  <c:v>3.5999999999999997E-2</c:v>
                </c:pt>
                <c:pt idx="20">
                  <c:v>0.34</c:v>
                </c:pt>
                <c:pt idx="21">
                  <c:v>8.7999999999999995E-2</c:v>
                </c:pt>
                <c:pt idx="22">
                  <c:v>0.02</c:v>
                </c:pt>
                <c:pt idx="23">
                  <c:v>6.6000000000000003E-2</c:v>
                </c:pt>
                <c:pt idx="24">
                  <c:v>0.89700000000000002</c:v>
                </c:pt>
                <c:pt idx="25">
                  <c:v>0.35899999999999999</c:v>
                </c:pt>
                <c:pt idx="26">
                  <c:v>-2.5000000000000001E-2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302784"/>
        <c:axId val="141329536"/>
      </c:scatterChart>
      <c:valAx>
        <c:axId val="141302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329536"/>
        <c:crosses val="autoZero"/>
        <c:crossBetween val="midCat"/>
        <c:majorUnit val="0.5"/>
      </c:valAx>
      <c:valAx>
        <c:axId val="141329536"/>
        <c:scaling>
          <c:orientation val="minMax"/>
          <c:max val="1"/>
          <c:min val="-1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302784"/>
        <c:crosses val="autoZero"/>
        <c:crossBetween val="midCat"/>
        <c:maj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1.xml"/><Relationship Id="rId13" Type="http://schemas.openxmlformats.org/officeDocument/2006/relationships/chart" Target="../charts/chart36.xml"/><Relationship Id="rId3" Type="http://schemas.openxmlformats.org/officeDocument/2006/relationships/chart" Target="../charts/chart26.xml"/><Relationship Id="rId7" Type="http://schemas.openxmlformats.org/officeDocument/2006/relationships/chart" Target="../charts/chart30.xml"/><Relationship Id="rId12" Type="http://schemas.openxmlformats.org/officeDocument/2006/relationships/chart" Target="../charts/chart35.xml"/><Relationship Id="rId2" Type="http://schemas.openxmlformats.org/officeDocument/2006/relationships/chart" Target="../charts/chart25.xml"/><Relationship Id="rId1" Type="http://schemas.openxmlformats.org/officeDocument/2006/relationships/chart" Target="../charts/chart24.xml"/><Relationship Id="rId6" Type="http://schemas.openxmlformats.org/officeDocument/2006/relationships/chart" Target="../charts/chart29.xml"/><Relationship Id="rId11" Type="http://schemas.openxmlformats.org/officeDocument/2006/relationships/chart" Target="../charts/chart34.xml"/><Relationship Id="rId5" Type="http://schemas.openxmlformats.org/officeDocument/2006/relationships/chart" Target="../charts/chart28.xml"/><Relationship Id="rId10" Type="http://schemas.openxmlformats.org/officeDocument/2006/relationships/chart" Target="../charts/chart33.xml"/><Relationship Id="rId4" Type="http://schemas.openxmlformats.org/officeDocument/2006/relationships/chart" Target="../charts/chart27.xml"/><Relationship Id="rId9" Type="http://schemas.openxmlformats.org/officeDocument/2006/relationships/chart" Target="../charts/chart32.xml"/><Relationship Id="rId14" Type="http://schemas.openxmlformats.org/officeDocument/2006/relationships/chart" Target="../charts/chart37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13" Type="http://schemas.openxmlformats.org/officeDocument/2006/relationships/chart" Target="../charts/chart22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12" Type="http://schemas.openxmlformats.org/officeDocument/2006/relationships/chart" Target="../charts/chart21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11" Type="http://schemas.openxmlformats.org/officeDocument/2006/relationships/chart" Target="../charts/chart20.xml"/><Relationship Id="rId5" Type="http://schemas.openxmlformats.org/officeDocument/2006/relationships/chart" Target="../charts/chart14.xml"/><Relationship Id="rId10" Type="http://schemas.openxmlformats.org/officeDocument/2006/relationships/chart" Target="../charts/chart19.xml"/><Relationship Id="rId4" Type="http://schemas.openxmlformats.org/officeDocument/2006/relationships/chart" Target="../charts/chart13.xml"/><Relationship Id="rId9" Type="http://schemas.openxmlformats.org/officeDocument/2006/relationships/chart" Target="../charts/chart18.xml"/><Relationship Id="rId14" Type="http://schemas.openxmlformats.org/officeDocument/2006/relationships/chart" Target="../charts/chart23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90</xdr:row>
      <xdr:rowOff>0</xdr:rowOff>
    </xdr:from>
    <xdr:to>
      <xdr:col>7</xdr:col>
      <xdr:colOff>342900</xdr:colOff>
      <xdr:row>103</xdr:row>
      <xdr:rowOff>180975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342901</xdr:colOff>
      <xdr:row>90</xdr:row>
      <xdr:rowOff>0</xdr:rowOff>
    </xdr:from>
    <xdr:to>
      <xdr:col>15</xdr:col>
      <xdr:colOff>35380</xdr:colOff>
      <xdr:row>103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103</xdr:row>
      <xdr:rowOff>161926</xdr:rowOff>
    </xdr:from>
    <xdr:to>
      <xdr:col>7</xdr:col>
      <xdr:colOff>348002</xdr:colOff>
      <xdr:row>117</xdr:row>
      <xdr:rowOff>152401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342901</xdr:colOff>
      <xdr:row>103</xdr:row>
      <xdr:rowOff>161926</xdr:rowOff>
    </xdr:from>
    <xdr:to>
      <xdr:col>15</xdr:col>
      <xdr:colOff>40482</xdr:colOff>
      <xdr:row>117</xdr:row>
      <xdr:rowOff>152401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117</xdr:row>
      <xdr:rowOff>148319</xdr:rowOff>
    </xdr:from>
    <xdr:to>
      <xdr:col>7</xdr:col>
      <xdr:colOff>342900</xdr:colOff>
      <xdr:row>131</xdr:row>
      <xdr:rowOff>138794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342901</xdr:colOff>
      <xdr:row>117</xdr:row>
      <xdr:rowOff>148319</xdr:rowOff>
    </xdr:from>
    <xdr:to>
      <xdr:col>15</xdr:col>
      <xdr:colOff>35380</xdr:colOff>
      <xdr:row>131</xdr:row>
      <xdr:rowOff>138794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2380</xdr:colOff>
      <xdr:row>136</xdr:row>
      <xdr:rowOff>0</xdr:rowOff>
    </xdr:from>
    <xdr:to>
      <xdr:col>14</xdr:col>
      <xdr:colOff>2380</xdr:colOff>
      <xdr:row>157</xdr:row>
      <xdr:rowOff>2382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11906</xdr:colOff>
      <xdr:row>136</xdr:row>
      <xdr:rowOff>0</xdr:rowOff>
    </xdr:from>
    <xdr:to>
      <xdr:col>21</xdr:col>
      <xdr:colOff>11907</xdr:colOff>
      <xdr:row>157</xdr:row>
      <xdr:rowOff>2382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136</xdr:row>
      <xdr:rowOff>14627</xdr:rowOff>
    </xdr:from>
    <xdr:to>
      <xdr:col>6</xdr:col>
      <xdr:colOff>600073</xdr:colOff>
      <xdr:row>157</xdr:row>
      <xdr:rowOff>2382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0.00941</cdr:x>
      <cdr:y>0.01526</cdr:y>
    </cdr:from>
    <cdr:to>
      <cdr:x>0.07227</cdr:x>
      <cdr:y>0.11367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800" y="50800"/>
          <a:ext cx="339444" cy="3277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600">
              <a:latin typeface="Arial" panose="020B0604020202020204" pitchFamily="34" charset="0"/>
              <a:cs typeface="Arial" panose="020B0604020202020204" pitchFamily="34" charset="0"/>
            </a:rPr>
            <a:t>f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7</xdr:col>
      <xdr:colOff>438438</xdr:colOff>
      <xdr:row>64</xdr:row>
      <xdr:rowOff>176893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4724688" cy="1217839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567714</xdr:colOff>
      <xdr:row>44</xdr:row>
      <xdr:rowOff>2934</xdr:rowOff>
    </xdr:from>
    <xdr:to>
      <xdr:col>38</xdr:col>
      <xdr:colOff>406839</xdr:colOff>
      <xdr:row>70</xdr:row>
      <xdr:rowOff>89934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51</xdr:col>
      <xdr:colOff>0</xdr:colOff>
      <xdr:row>44</xdr:row>
      <xdr:rowOff>2934</xdr:rowOff>
    </xdr:from>
    <xdr:to>
      <xdr:col>62</xdr:col>
      <xdr:colOff>204250</xdr:colOff>
      <xdr:row>70</xdr:row>
      <xdr:rowOff>89934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567714</xdr:colOff>
      <xdr:row>70</xdr:row>
      <xdr:rowOff>99220</xdr:rowOff>
    </xdr:from>
    <xdr:to>
      <xdr:col>38</xdr:col>
      <xdr:colOff>406839</xdr:colOff>
      <xdr:row>96</xdr:row>
      <xdr:rowOff>186220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39</xdr:col>
      <xdr:colOff>19345</xdr:colOff>
      <xdr:row>44</xdr:row>
      <xdr:rowOff>2934</xdr:rowOff>
    </xdr:from>
    <xdr:to>
      <xdr:col>50</xdr:col>
      <xdr:colOff>223595</xdr:colOff>
      <xdr:row>70</xdr:row>
      <xdr:rowOff>89934</xdr:rowOff>
    </xdr:to>
    <xdr:graphicFrame macro="">
      <xdr:nvGraphicFramePr>
        <xdr:cNvPr id="21" name="Chart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51</xdr:col>
      <xdr:colOff>0</xdr:colOff>
      <xdr:row>70</xdr:row>
      <xdr:rowOff>99220</xdr:rowOff>
    </xdr:from>
    <xdr:to>
      <xdr:col>62</xdr:col>
      <xdr:colOff>204250</xdr:colOff>
      <xdr:row>96</xdr:row>
      <xdr:rowOff>186220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39</xdr:col>
      <xdr:colOff>19345</xdr:colOff>
      <xdr:row>70</xdr:row>
      <xdr:rowOff>99220</xdr:rowOff>
    </xdr:from>
    <xdr:to>
      <xdr:col>50</xdr:col>
      <xdr:colOff>223595</xdr:colOff>
      <xdr:row>96</xdr:row>
      <xdr:rowOff>186220</xdr:rowOff>
    </xdr:to>
    <xdr:graphicFrame macro="">
      <xdr:nvGraphicFramePr>
        <xdr:cNvPr id="25" name="Chart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4235</xdr:colOff>
      <xdr:row>0</xdr:row>
      <xdr:rowOff>186275</xdr:rowOff>
    </xdr:from>
    <xdr:to>
      <xdr:col>17</xdr:col>
      <xdr:colOff>481043</xdr:colOff>
      <xdr:row>70</xdr:row>
      <xdr:rowOff>177564</xdr:rowOff>
    </xdr:to>
    <xdr:grpSp>
      <xdr:nvGrpSpPr>
        <xdr:cNvPr id="2" name="Group 1"/>
        <xdr:cNvGrpSpPr/>
      </xdr:nvGrpSpPr>
      <xdr:grpSpPr>
        <a:xfrm>
          <a:off x="4235" y="186275"/>
          <a:ext cx="10886272" cy="13326289"/>
          <a:chOff x="23197610" y="186277"/>
          <a:chExt cx="11001933" cy="13326289"/>
        </a:xfrm>
      </xdr:grpSpPr>
      <xdr:graphicFrame macro="">
        <xdr:nvGraphicFramePr>
          <xdr:cNvPr id="3" name="Chart 2"/>
          <xdr:cNvGraphicFramePr/>
        </xdr:nvGraphicFramePr>
        <xdr:xfrm>
          <a:off x="28694768" y="186277"/>
          <a:ext cx="5504775" cy="333038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7"/>
          </a:graphicData>
        </a:graphic>
      </xdr:graphicFrame>
      <xdr:graphicFrame macro="">
        <xdr:nvGraphicFramePr>
          <xdr:cNvPr id="11" name="Chart 10"/>
          <xdr:cNvGraphicFramePr>
            <a:graphicFrameLocks/>
          </xdr:cNvGraphicFramePr>
        </xdr:nvGraphicFramePr>
        <xdr:xfrm>
          <a:off x="23197610" y="3514151"/>
          <a:ext cx="5497631" cy="333038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8"/>
          </a:graphicData>
        </a:graphic>
      </xdr:graphicFrame>
      <xdr:graphicFrame macro="">
        <xdr:nvGraphicFramePr>
          <xdr:cNvPr id="15" name="Chart 14"/>
          <xdr:cNvGraphicFramePr>
            <a:graphicFrameLocks/>
          </xdr:cNvGraphicFramePr>
        </xdr:nvGraphicFramePr>
        <xdr:xfrm>
          <a:off x="28694768" y="3514538"/>
          <a:ext cx="5504775" cy="3330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9"/>
          </a:graphicData>
        </a:graphic>
      </xdr:graphicFrame>
      <xdr:graphicFrame macro="">
        <xdr:nvGraphicFramePr>
          <xdr:cNvPr id="17" name="Chart 16"/>
          <xdr:cNvGraphicFramePr>
            <a:graphicFrameLocks/>
          </xdr:cNvGraphicFramePr>
        </xdr:nvGraphicFramePr>
        <xdr:xfrm>
          <a:off x="23197610" y="186277"/>
          <a:ext cx="5497631" cy="3330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0"/>
          </a:graphicData>
        </a:graphic>
      </xdr:graphicFrame>
      <xdr:graphicFrame macro="">
        <xdr:nvGraphicFramePr>
          <xdr:cNvPr id="28" name="Chart 27"/>
          <xdr:cNvGraphicFramePr>
            <a:graphicFrameLocks/>
          </xdr:cNvGraphicFramePr>
        </xdr:nvGraphicFramePr>
        <xdr:xfrm>
          <a:off x="23197610" y="6847417"/>
          <a:ext cx="5497631" cy="3330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1"/>
          </a:graphicData>
        </a:graphic>
      </xdr:graphicFrame>
      <xdr:graphicFrame macro="">
        <xdr:nvGraphicFramePr>
          <xdr:cNvPr id="29" name="Chart 28"/>
          <xdr:cNvGraphicFramePr>
            <a:graphicFrameLocks/>
          </xdr:cNvGraphicFramePr>
        </xdr:nvGraphicFramePr>
        <xdr:xfrm>
          <a:off x="23197611" y="10182566"/>
          <a:ext cx="5495250" cy="3330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2"/>
          </a:graphicData>
        </a:graphic>
      </xdr:graphicFrame>
      <xdr:graphicFrame macro="">
        <xdr:nvGraphicFramePr>
          <xdr:cNvPr id="30" name="Chart 29"/>
          <xdr:cNvGraphicFramePr>
            <a:graphicFrameLocks/>
          </xdr:cNvGraphicFramePr>
        </xdr:nvGraphicFramePr>
        <xdr:xfrm>
          <a:off x="28692387" y="10182566"/>
          <a:ext cx="5507156" cy="3330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3"/>
          </a:graphicData>
        </a:graphic>
      </xdr:graphicFrame>
      <xdr:graphicFrame macro="">
        <xdr:nvGraphicFramePr>
          <xdr:cNvPr id="27" name="Chart 26"/>
          <xdr:cNvGraphicFramePr>
            <a:graphicFrameLocks/>
          </xdr:cNvGraphicFramePr>
        </xdr:nvGraphicFramePr>
        <xdr:xfrm>
          <a:off x="28694768" y="6847417"/>
          <a:ext cx="5504775" cy="3330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4"/>
          </a:graphicData>
        </a:graphic>
      </xdr:graphicFrame>
    </xdr:grpSp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0.00932</cdr:x>
      <cdr:y>0.01525</cdr:y>
    </cdr:from>
    <cdr:to>
      <cdr:x>0.07343</cdr:x>
      <cdr:y>0.11377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800" y="50800"/>
          <a:ext cx="349250" cy="3280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600">
              <a:latin typeface="Arial" panose="020B0604020202020204" pitchFamily="34" charset="0"/>
              <a:cs typeface="Arial" panose="020B0604020202020204" pitchFamily="34" charset="0"/>
            </a:rPr>
            <a:t>b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0.13701</cdr:x>
      <cdr:y>0.14069</cdr:y>
    </cdr:from>
    <cdr:to>
      <cdr:x>0.23831</cdr:x>
      <cdr:y>0.83028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739863" y="468552"/>
          <a:ext cx="547011" cy="229660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vert="vert270" anchor="ctr"/>
        <a:lstStyle xmlns:a="http://schemas.openxmlformats.org/drawingml/2006/main"/>
        <a:p xmlns:a="http://schemas.openxmlformats.org/drawingml/2006/main">
          <a:pPr algn="ctr"/>
          <a:r>
            <a:rPr lang="en-US" sz="1200">
              <a:solidFill>
                <a:schemeClr val="tx1">
                  <a:lumMod val="65000"/>
                  <a:lumOff val="35000"/>
                </a:schemeClr>
              </a:solidFill>
            </a:rPr>
            <a:t>Below LOD</a:t>
          </a:r>
        </a:p>
      </cdr:txBody>
    </cdr:sp>
  </cdr:relSizeAnchor>
  <cdr:relSizeAnchor xmlns:cdr="http://schemas.openxmlformats.org/drawingml/2006/chartDrawing">
    <cdr:from>
      <cdr:x>0.12768</cdr:x>
      <cdr:y>0.15341</cdr:y>
    </cdr:from>
    <cdr:to>
      <cdr:x>0.57797</cdr:x>
      <cdr:y>0.83028</cdr:y>
    </cdr:to>
    <cdr:cxnSp macro="">
      <cdr:nvCxnSpPr>
        <cdr:cNvPr id="5" name="Straight Connector 4"/>
        <cdr:cNvCxnSpPr/>
      </cdr:nvCxnSpPr>
      <cdr:spPr>
        <a:xfrm xmlns:a="http://schemas.openxmlformats.org/drawingml/2006/main" flipV="1">
          <a:off x="696206" y="510899"/>
          <a:ext cx="2455333" cy="2254252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rgbClr val="CC00FF"/>
          </a:solidFill>
          <a:prstDash val="lg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0.00932</cdr:x>
      <cdr:y>0.01525</cdr:y>
    </cdr:from>
    <cdr:to>
      <cdr:x>0.07337</cdr:x>
      <cdr:y>0.11377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50800" y="50800"/>
          <a:ext cx="349250" cy="3280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600">
              <a:latin typeface="Arial" panose="020B0604020202020204" pitchFamily="34" charset="0"/>
              <a:cs typeface="Arial" panose="020B0604020202020204" pitchFamily="34" charset="0"/>
            </a:rPr>
            <a:t>c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0.00913</cdr:x>
      <cdr:y>0.01522</cdr:y>
    </cdr:from>
    <cdr:to>
      <cdr:x>0.07193</cdr:x>
      <cdr:y>0.11354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800" y="50800"/>
          <a:ext cx="349250" cy="3280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600">
              <a:latin typeface="Arial" panose="020B0604020202020204" pitchFamily="34" charset="0"/>
              <a:cs typeface="Arial" panose="020B0604020202020204" pitchFamily="34" charset="0"/>
            </a:rPr>
            <a:t>d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0.36433</cdr:x>
      <cdr:y>0.72327</cdr:y>
    </cdr:from>
    <cdr:to>
      <cdr:x>0.75791</cdr:x>
      <cdr:y>0.83706</cdr:y>
    </cdr:to>
    <cdr:sp macro="" textlink="">
      <cdr:nvSpPr>
        <cdr:cNvPr id="2" name="Rounded Rectangle 1"/>
        <cdr:cNvSpPr/>
      </cdr:nvSpPr>
      <cdr:spPr>
        <a:xfrm xmlns:a="http://schemas.openxmlformats.org/drawingml/2006/main">
          <a:off x="1967404" y="2408486"/>
          <a:ext cx="2125332" cy="378920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solidFill>
            <a:srgbClr val="00B05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0.00941</cdr:x>
      <cdr:y>0.01526</cdr:y>
    </cdr:from>
    <cdr:to>
      <cdr:x>0.07227</cdr:x>
      <cdr:y>0.11367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50800" y="50800"/>
          <a:ext cx="339444" cy="3277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600">
              <a:latin typeface="Arial" panose="020B0604020202020204" pitchFamily="34" charset="0"/>
              <a:cs typeface="Arial" panose="020B0604020202020204" pitchFamily="34" charset="0"/>
            </a:rPr>
            <a:t>a</a:t>
          </a: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0.00914</cdr:x>
      <cdr:y>0.01524</cdr:y>
    </cdr:from>
    <cdr:to>
      <cdr:x>0.072</cdr:x>
      <cdr:y>0.11365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800" y="50800"/>
          <a:ext cx="349250" cy="3280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600">
              <a:latin typeface="Arial" panose="020B0604020202020204" pitchFamily="34" charset="0"/>
              <a:cs typeface="Arial" panose="020B0604020202020204" pitchFamily="34" charset="0"/>
            </a:rPr>
            <a:t>e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0.13205</cdr:x>
      <cdr:y>0.14683</cdr:y>
    </cdr:from>
    <cdr:to>
      <cdr:x>0.54161</cdr:x>
      <cdr:y>0.85057</cdr:y>
    </cdr:to>
    <cdr:cxnSp macro="">
      <cdr:nvCxnSpPr>
        <cdr:cNvPr id="5" name="Straight Connector 4"/>
        <cdr:cNvCxnSpPr/>
      </cdr:nvCxnSpPr>
      <cdr:spPr>
        <a:xfrm xmlns:a="http://schemas.openxmlformats.org/drawingml/2006/main" flipH="1">
          <a:off x="730250" y="547610"/>
          <a:ext cx="2264834" cy="2624667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rgbClr val="00B050"/>
          </a:solidFill>
          <a:prstDash val="soli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0.01531</cdr:x>
      <cdr:y>0.01346</cdr:y>
    </cdr:from>
    <cdr:to>
      <cdr:x>0.07847</cdr:x>
      <cdr:y>0.10143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84666" y="50193"/>
          <a:ext cx="349250" cy="3280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1600">
              <a:latin typeface="Arial" panose="020B0604020202020204" pitchFamily="34" charset="0"/>
              <a:cs typeface="Arial" panose="020B0604020202020204" pitchFamily="34" charset="0"/>
            </a:rPr>
            <a:t>g</a:t>
          </a:r>
        </a:p>
      </cdr:txBody>
    </cdr:sp>
  </cdr:relSizeAnchor>
  <cdr:relSizeAnchor xmlns:cdr="http://schemas.openxmlformats.org/drawingml/2006/chartDrawing">
    <cdr:from>
      <cdr:x>0.13205</cdr:x>
      <cdr:y>0.12696</cdr:y>
    </cdr:from>
    <cdr:to>
      <cdr:x>0.34832</cdr:x>
      <cdr:y>0.85057</cdr:y>
    </cdr:to>
    <cdr:cxnSp macro="">
      <cdr:nvCxnSpPr>
        <cdr:cNvPr id="10" name="Straight Connector 9"/>
        <cdr:cNvCxnSpPr/>
      </cdr:nvCxnSpPr>
      <cdr:spPr>
        <a:xfrm xmlns:a="http://schemas.openxmlformats.org/drawingml/2006/main" flipH="1">
          <a:off x="730251" y="473527"/>
          <a:ext cx="1195916" cy="269875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rgbClr val="7030A0"/>
          </a:solidFill>
          <a:prstDash val="dash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0.00919</cdr:x>
      <cdr:y>0.01363</cdr:y>
    </cdr:from>
    <cdr:to>
      <cdr:x>0.07235</cdr:x>
      <cdr:y>0.10164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800" y="50800"/>
          <a:ext cx="349250" cy="3280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600">
              <a:latin typeface="Arial" panose="020B0604020202020204" pitchFamily="34" charset="0"/>
              <a:cs typeface="Arial" panose="020B0604020202020204" pitchFamily="34" charset="0"/>
            </a:rPr>
            <a:t>h</a:t>
          </a:r>
        </a:p>
      </cdr:txBody>
    </cdr:sp>
  </cdr:relSizeAnchor>
  <cdr:relSizeAnchor xmlns:cdr="http://schemas.openxmlformats.org/drawingml/2006/chartDrawing">
    <cdr:from>
      <cdr:x>0.13015</cdr:x>
      <cdr:y>0.12897</cdr:y>
    </cdr:from>
    <cdr:to>
      <cdr:x>0.82491</cdr:x>
      <cdr:y>0.84726</cdr:y>
    </cdr:to>
    <cdr:cxnSp macro="">
      <cdr:nvCxnSpPr>
        <cdr:cNvPr id="4" name="Straight Connector 3"/>
        <cdr:cNvCxnSpPr/>
      </cdr:nvCxnSpPr>
      <cdr:spPr>
        <a:xfrm xmlns:a="http://schemas.openxmlformats.org/drawingml/2006/main" flipH="1">
          <a:off x="719667" y="480786"/>
          <a:ext cx="3841751" cy="2677584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accent4">
              <a:lumMod val="75000"/>
            </a:schemeClr>
          </a:solidFill>
          <a:prstDash val="lg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0.13015</cdr:x>
      <cdr:y>0.52928</cdr:y>
    </cdr:from>
    <cdr:to>
      <cdr:x>0.8919</cdr:x>
      <cdr:y>0.84442</cdr:y>
    </cdr:to>
    <cdr:cxnSp macro="">
      <cdr:nvCxnSpPr>
        <cdr:cNvPr id="6" name="Straight Connector 5"/>
        <cdr:cNvCxnSpPr/>
      </cdr:nvCxnSpPr>
      <cdr:spPr>
        <a:xfrm xmlns:a="http://schemas.openxmlformats.org/drawingml/2006/main" flipH="1">
          <a:off x="719667" y="1973036"/>
          <a:ext cx="4212167" cy="117475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rgbClr val="7030A0"/>
          </a:solidFill>
          <a:prstDash val="lgDash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567714</xdr:colOff>
      <xdr:row>44</xdr:row>
      <xdr:rowOff>2934</xdr:rowOff>
    </xdr:from>
    <xdr:to>
      <xdr:col>12</xdr:col>
      <xdr:colOff>406839</xdr:colOff>
      <xdr:row>70</xdr:row>
      <xdr:rowOff>89934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0</xdr:colOff>
      <xdr:row>44</xdr:row>
      <xdr:rowOff>2934</xdr:rowOff>
    </xdr:from>
    <xdr:to>
      <xdr:col>36</xdr:col>
      <xdr:colOff>204250</xdr:colOff>
      <xdr:row>70</xdr:row>
      <xdr:rowOff>89934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567714</xdr:colOff>
      <xdr:row>70</xdr:row>
      <xdr:rowOff>99220</xdr:rowOff>
    </xdr:from>
    <xdr:to>
      <xdr:col>12</xdr:col>
      <xdr:colOff>406839</xdr:colOff>
      <xdr:row>96</xdr:row>
      <xdr:rowOff>186220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19345</xdr:colOff>
      <xdr:row>44</xdr:row>
      <xdr:rowOff>2934</xdr:rowOff>
    </xdr:from>
    <xdr:to>
      <xdr:col>24</xdr:col>
      <xdr:colOff>223595</xdr:colOff>
      <xdr:row>70</xdr:row>
      <xdr:rowOff>89934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25</xdr:col>
      <xdr:colOff>0</xdr:colOff>
      <xdr:row>70</xdr:row>
      <xdr:rowOff>99220</xdr:rowOff>
    </xdr:from>
    <xdr:to>
      <xdr:col>36</xdr:col>
      <xdr:colOff>204250</xdr:colOff>
      <xdr:row>96</xdr:row>
      <xdr:rowOff>186220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19345</xdr:colOff>
      <xdr:row>70</xdr:row>
      <xdr:rowOff>99220</xdr:rowOff>
    </xdr:from>
    <xdr:to>
      <xdr:col>24</xdr:col>
      <xdr:colOff>223595</xdr:colOff>
      <xdr:row>96</xdr:row>
      <xdr:rowOff>186220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38</xdr:col>
      <xdr:colOff>4235</xdr:colOff>
      <xdr:row>0</xdr:row>
      <xdr:rowOff>186277</xdr:rowOff>
    </xdr:from>
    <xdr:to>
      <xdr:col>55</xdr:col>
      <xdr:colOff>481043</xdr:colOff>
      <xdr:row>70</xdr:row>
      <xdr:rowOff>177566</xdr:rowOff>
    </xdr:to>
    <xdr:grpSp>
      <xdr:nvGrpSpPr>
        <xdr:cNvPr id="8" name="Group 7"/>
        <xdr:cNvGrpSpPr/>
      </xdr:nvGrpSpPr>
      <xdr:grpSpPr>
        <a:xfrm>
          <a:off x="22689610" y="186277"/>
          <a:ext cx="10732058" cy="13326289"/>
          <a:chOff x="23197610" y="186277"/>
          <a:chExt cx="11001933" cy="13326289"/>
        </a:xfrm>
      </xdr:grpSpPr>
      <xdr:graphicFrame macro="">
        <xdr:nvGraphicFramePr>
          <xdr:cNvPr id="9" name="Chart 8"/>
          <xdr:cNvGraphicFramePr/>
        </xdr:nvGraphicFramePr>
        <xdr:xfrm>
          <a:off x="28694768" y="186277"/>
          <a:ext cx="5504775" cy="333038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7"/>
          </a:graphicData>
        </a:graphic>
      </xdr:graphicFrame>
      <xdr:graphicFrame macro="">
        <xdr:nvGraphicFramePr>
          <xdr:cNvPr id="10" name="Chart 9"/>
          <xdr:cNvGraphicFramePr>
            <a:graphicFrameLocks/>
          </xdr:cNvGraphicFramePr>
        </xdr:nvGraphicFramePr>
        <xdr:xfrm>
          <a:off x="23197610" y="3514151"/>
          <a:ext cx="5497631" cy="333038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8"/>
          </a:graphicData>
        </a:graphic>
      </xdr:graphicFrame>
      <xdr:graphicFrame macro="">
        <xdr:nvGraphicFramePr>
          <xdr:cNvPr id="11" name="Chart 10"/>
          <xdr:cNvGraphicFramePr>
            <a:graphicFrameLocks/>
          </xdr:cNvGraphicFramePr>
        </xdr:nvGraphicFramePr>
        <xdr:xfrm>
          <a:off x="28694768" y="3514538"/>
          <a:ext cx="5504775" cy="3330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9"/>
          </a:graphicData>
        </a:graphic>
      </xdr:graphicFrame>
      <xdr:graphicFrame macro="">
        <xdr:nvGraphicFramePr>
          <xdr:cNvPr id="12" name="Chart 11"/>
          <xdr:cNvGraphicFramePr>
            <a:graphicFrameLocks/>
          </xdr:cNvGraphicFramePr>
        </xdr:nvGraphicFramePr>
        <xdr:xfrm>
          <a:off x="23197610" y="186277"/>
          <a:ext cx="5497631" cy="3330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0"/>
          </a:graphicData>
        </a:graphic>
      </xdr:graphicFrame>
      <xdr:graphicFrame macro="">
        <xdr:nvGraphicFramePr>
          <xdr:cNvPr id="13" name="Chart 12"/>
          <xdr:cNvGraphicFramePr>
            <a:graphicFrameLocks/>
          </xdr:cNvGraphicFramePr>
        </xdr:nvGraphicFramePr>
        <xdr:xfrm>
          <a:off x="23197610" y="6847417"/>
          <a:ext cx="5497631" cy="3330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1"/>
          </a:graphicData>
        </a:graphic>
      </xdr:graphicFrame>
      <xdr:graphicFrame macro="">
        <xdr:nvGraphicFramePr>
          <xdr:cNvPr id="14" name="Chart 13"/>
          <xdr:cNvGraphicFramePr>
            <a:graphicFrameLocks/>
          </xdr:cNvGraphicFramePr>
        </xdr:nvGraphicFramePr>
        <xdr:xfrm>
          <a:off x="23197611" y="10182566"/>
          <a:ext cx="5495250" cy="3330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2"/>
          </a:graphicData>
        </a:graphic>
      </xdr:graphicFrame>
      <xdr:graphicFrame macro="">
        <xdr:nvGraphicFramePr>
          <xdr:cNvPr id="15" name="Chart 14"/>
          <xdr:cNvGraphicFramePr>
            <a:graphicFrameLocks/>
          </xdr:cNvGraphicFramePr>
        </xdr:nvGraphicFramePr>
        <xdr:xfrm>
          <a:off x="28692387" y="10182566"/>
          <a:ext cx="5507156" cy="3330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3"/>
          </a:graphicData>
        </a:graphic>
      </xdr:graphicFrame>
      <xdr:graphicFrame macro="">
        <xdr:nvGraphicFramePr>
          <xdr:cNvPr id="16" name="Chart 15"/>
          <xdr:cNvGraphicFramePr>
            <a:graphicFrameLocks/>
          </xdr:cNvGraphicFramePr>
        </xdr:nvGraphicFramePr>
        <xdr:xfrm>
          <a:off x="28694768" y="6847417"/>
          <a:ext cx="5504775" cy="3330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4"/>
          </a:graphicData>
        </a:graphic>
      </xdr:graphicFrame>
    </xdr:grpSp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0.00941</cdr:x>
      <cdr:y>0.01526</cdr:y>
    </cdr:from>
    <cdr:to>
      <cdr:x>0.07227</cdr:x>
      <cdr:y>0.11367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800" y="50800"/>
          <a:ext cx="339444" cy="3277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600">
              <a:latin typeface="Arial" panose="020B0604020202020204" pitchFamily="34" charset="0"/>
              <a:cs typeface="Arial" panose="020B0604020202020204" pitchFamily="34" charset="0"/>
            </a:rPr>
            <a:t>f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18</xdr:col>
      <xdr:colOff>140970</xdr:colOff>
      <xdr:row>63</xdr:row>
      <xdr:rowOff>152400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0"/>
          <a:ext cx="11285220" cy="11772900"/>
        </a:xfrm>
        <a:prstGeom prst="rect">
          <a:avLst/>
        </a:prstGeom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0.00932</cdr:x>
      <cdr:y>0.01525</cdr:y>
    </cdr:from>
    <cdr:to>
      <cdr:x>0.07343</cdr:x>
      <cdr:y>0.11377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800" y="50800"/>
          <a:ext cx="349250" cy="3280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600">
              <a:latin typeface="Arial" panose="020B0604020202020204" pitchFamily="34" charset="0"/>
              <a:cs typeface="Arial" panose="020B0604020202020204" pitchFamily="34" charset="0"/>
            </a:rPr>
            <a:t>b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0.13701</cdr:x>
      <cdr:y>0.14069</cdr:y>
    </cdr:from>
    <cdr:to>
      <cdr:x>0.23831</cdr:x>
      <cdr:y>0.83028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739863" y="468552"/>
          <a:ext cx="547011" cy="229660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vert="vert270" anchor="ctr"/>
        <a:lstStyle xmlns:a="http://schemas.openxmlformats.org/drawingml/2006/main"/>
        <a:p xmlns:a="http://schemas.openxmlformats.org/drawingml/2006/main">
          <a:pPr algn="ctr"/>
          <a:r>
            <a:rPr lang="en-US" sz="1200">
              <a:solidFill>
                <a:schemeClr val="tx1">
                  <a:lumMod val="65000"/>
                  <a:lumOff val="35000"/>
                </a:schemeClr>
              </a:solidFill>
            </a:rPr>
            <a:t>Below LOD</a:t>
          </a:r>
        </a:p>
      </cdr:txBody>
    </cdr:sp>
  </cdr:relSizeAnchor>
  <cdr:relSizeAnchor xmlns:cdr="http://schemas.openxmlformats.org/drawingml/2006/chartDrawing">
    <cdr:from>
      <cdr:x>0.12768</cdr:x>
      <cdr:y>0.15341</cdr:y>
    </cdr:from>
    <cdr:to>
      <cdr:x>0.57797</cdr:x>
      <cdr:y>0.83028</cdr:y>
    </cdr:to>
    <cdr:cxnSp macro="">
      <cdr:nvCxnSpPr>
        <cdr:cNvPr id="5" name="Straight Connector 4"/>
        <cdr:cNvCxnSpPr/>
      </cdr:nvCxnSpPr>
      <cdr:spPr>
        <a:xfrm xmlns:a="http://schemas.openxmlformats.org/drawingml/2006/main" flipV="1">
          <a:off x="696206" y="510899"/>
          <a:ext cx="2455333" cy="2254252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rgbClr val="CC00FF"/>
          </a:solidFill>
          <a:prstDash val="lg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0.00932</cdr:x>
      <cdr:y>0.01525</cdr:y>
    </cdr:from>
    <cdr:to>
      <cdr:x>0.07337</cdr:x>
      <cdr:y>0.11377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50800" y="50800"/>
          <a:ext cx="349250" cy="3280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600">
              <a:latin typeface="Arial" panose="020B0604020202020204" pitchFamily="34" charset="0"/>
              <a:cs typeface="Arial" panose="020B0604020202020204" pitchFamily="34" charset="0"/>
            </a:rPr>
            <a:t>c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0.00913</cdr:x>
      <cdr:y>0.01522</cdr:y>
    </cdr:from>
    <cdr:to>
      <cdr:x>0.07193</cdr:x>
      <cdr:y>0.11354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800" y="50800"/>
          <a:ext cx="349250" cy="3280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600">
              <a:latin typeface="Arial" panose="020B0604020202020204" pitchFamily="34" charset="0"/>
              <a:cs typeface="Arial" panose="020B0604020202020204" pitchFamily="34" charset="0"/>
            </a:rPr>
            <a:t>d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0.36433</cdr:x>
      <cdr:y>0.72327</cdr:y>
    </cdr:from>
    <cdr:to>
      <cdr:x>0.75791</cdr:x>
      <cdr:y>0.83706</cdr:y>
    </cdr:to>
    <cdr:sp macro="" textlink="">
      <cdr:nvSpPr>
        <cdr:cNvPr id="2" name="Rounded Rectangle 1"/>
        <cdr:cNvSpPr/>
      </cdr:nvSpPr>
      <cdr:spPr>
        <a:xfrm xmlns:a="http://schemas.openxmlformats.org/drawingml/2006/main">
          <a:off x="1967404" y="2408486"/>
          <a:ext cx="2125332" cy="378920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solidFill>
            <a:srgbClr val="00B05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0.00941</cdr:x>
      <cdr:y>0.01526</cdr:y>
    </cdr:from>
    <cdr:to>
      <cdr:x>0.07227</cdr:x>
      <cdr:y>0.11367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50800" y="50800"/>
          <a:ext cx="339444" cy="3277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600">
              <a:latin typeface="Arial" panose="020B0604020202020204" pitchFamily="34" charset="0"/>
              <a:cs typeface="Arial" panose="020B0604020202020204" pitchFamily="34" charset="0"/>
            </a:rPr>
            <a:t>a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0.00914</cdr:x>
      <cdr:y>0.01524</cdr:y>
    </cdr:from>
    <cdr:to>
      <cdr:x>0.072</cdr:x>
      <cdr:y>0.11365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800" y="50800"/>
          <a:ext cx="349250" cy="3280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600">
              <a:latin typeface="Arial" panose="020B0604020202020204" pitchFamily="34" charset="0"/>
              <a:cs typeface="Arial" panose="020B0604020202020204" pitchFamily="34" charset="0"/>
            </a:rPr>
            <a:t>e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0.13205</cdr:x>
      <cdr:y>0.14683</cdr:y>
    </cdr:from>
    <cdr:to>
      <cdr:x>0.54161</cdr:x>
      <cdr:y>0.85057</cdr:y>
    </cdr:to>
    <cdr:cxnSp macro="">
      <cdr:nvCxnSpPr>
        <cdr:cNvPr id="5" name="Straight Connector 4"/>
        <cdr:cNvCxnSpPr/>
      </cdr:nvCxnSpPr>
      <cdr:spPr>
        <a:xfrm xmlns:a="http://schemas.openxmlformats.org/drawingml/2006/main" flipH="1">
          <a:off x="730250" y="547610"/>
          <a:ext cx="2264834" cy="2624667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rgbClr val="00B050"/>
          </a:solidFill>
          <a:prstDash val="soli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0.01531</cdr:x>
      <cdr:y>0.01346</cdr:y>
    </cdr:from>
    <cdr:to>
      <cdr:x>0.07847</cdr:x>
      <cdr:y>0.10143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84666" y="50193"/>
          <a:ext cx="349250" cy="3280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1600">
              <a:latin typeface="Arial" panose="020B0604020202020204" pitchFamily="34" charset="0"/>
              <a:cs typeface="Arial" panose="020B0604020202020204" pitchFamily="34" charset="0"/>
            </a:rPr>
            <a:t>g</a:t>
          </a:r>
        </a:p>
      </cdr:txBody>
    </cdr:sp>
  </cdr:relSizeAnchor>
  <cdr:relSizeAnchor xmlns:cdr="http://schemas.openxmlformats.org/drawingml/2006/chartDrawing">
    <cdr:from>
      <cdr:x>0.13205</cdr:x>
      <cdr:y>0.12696</cdr:y>
    </cdr:from>
    <cdr:to>
      <cdr:x>0.34832</cdr:x>
      <cdr:y>0.85057</cdr:y>
    </cdr:to>
    <cdr:cxnSp macro="">
      <cdr:nvCxnSpPr>
        <cdr:cNvPr id="10" name="Straight Connector 9"/>
        <cdr:cNvCxnSpPr/>
      </cdr:nvCxnSpPr>
      <cdr:spPr>
        <a:xfrm xmlns:a="http://schemas.openxmlformats.org/drawingml/2006/main" flipH="1">
          <a:off x="730251" y="473527"/>
          <a:ext cx="1195916" cy="269875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rgbClr val="7030A0"/>
          </a:solidFill>
          <a:prstDash val="dash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0.00919</cdr:x>
      <cdr:y>0.01363</cdr:y>
    </cdr:from>
    <cdr:to>
      <cdr:x>0.07235</cdr:x>
      <cdr:y>0.10164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800" y="50800"/>
          <a:ext cx="349250" cy="3280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600">
              <a:latin typeface="Arial" panose="020B0604020202020204" pitchFamily="34" charset="0"/>
              <a:cs typeface="Arial" panose="020B0604020202020204" pitchFamily="34" charset="0"/>
            </a:rPr>
            <a:t>h</a:t>
          </a:r>
        </a:p>
      </cdr:txBody>
    </cdr:sp>
  </cdr:relSizeAnchor>
  <cdr:relSizeAnchor xmlns:cdr="http://schemas.openxmlformats.org/drawingml/2006/chartDrawing">
    <cdr:from>
      <cdr:x>0.13015</cdr:x>
      <cdr:y>0.12897</cdr:y>
    </cdr:from>
    <cdr:to>
      <cdr:x>0.82491</cdr:x>
      <cdr:y>0.84726</cdr:y>
    </cdr:to>
    <cdr:cxnSp macro="">
      <cdr:nvCxnSpPr>
        <cdr:cNvPr id="4" name="Straight Connector 3"/>
        <cdr:cNvCxnSpPr/>
      </cdr:nvCxnSpPr>
      <cdr:spPr>
        <a:xfrm xmlns:a="http://schemas.openxmlformats.org/drawingml/2006/main" flipH="1">
          <a:off x="719667" y="480786"/>
          <a:ext cx="3841751" cy="2677584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accent4">
              <a:lumMod val="75000"/>
            </a:schemeClr>
          </a:solidFill>
          <a:prstDash val="lg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0.13015</cdr:x>
      <cdr:y>0.52928</cdr:y>
    </cdr:from>
    <cdr:to>
      <cdr:x>0.8919</cdr:x>
      <cdr:y>0.84442</cdr:y>
    </cdr:to>
    <cdr:cxnSp macro="">
      <cdr:nvCxnSpPr>
        <cdr:cNvPr id="6" name="Straight Connector 5"/>
        <cdr:cNvCxnSpPr/>
      </cdr:nvCxnSpPr>
      <cdr:spPr>
        <a:xfrm xmlns:a="http://schemas.openxmlformats.org/drawingml/2006/main" flipH="1">
          <a:off x="719667" y="1973036"/>
          <a:ext cx="4212167" cy="117475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rgbClr val="7030A0"/>
          </a:solidFill>
          <a:prstDash val="lgDash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m12/Documents/Research/Aynak%20Cu%20deposit%20Hamidullah%20Waizy%20PhD/JMinPet%20Aynak%20article%202018-19/Submitted%20files%2011Aug2018/SPSS%20output%20for%20AynakPXRF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m12/Documents/Research/Aynak%20Cu%20deposit%20Hamidullah%20Waizy%20PhD/JMinPet%20Aynak%20article%202018-19/Submitted%20files%2011Aug2018/SPSS%20output%20for%20AynakPXRFfinal%20PLUS%20PCA%20crossplot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ynak/SPSS%20output%20for%20AynakPXRF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PXRFwithBlankZeros"/>
      <sheetName val="ZeroSubstitution"/>
      <sheetName val="ZeroSubAllDataForSPSS"/>
      <sheetName val="PCAforAllData"/>
      <sheetName val="SubsetDataForSPSS"/>
      <sheetName val="PCAforSubset"/>
      <sheetName val="PCAforAllData_CandWseparate"/>
    </sheetNames>
    <sheetDataSet>
      <sheetData sheetId="0" refreshError="1"/>
      <sheetData sheetId="1" refreshError="1"/>
      <sheetData sheetId="2" refreshError="1"/>
      <sheetData sheetId="3">
        <row r="3">
          <cell r="B3" t="str">
            <v>Component 1</v>
          </cell>
          <cell r="C3" t="str">
            <v>Component 2</v>
          </cell>
          <cell r="D3" t="str">
            <v>Component 3</v>
          </cell>
          <cell r="E3" t="str">
            <v>Component 4</v>
          </cell>
          <cell r="F3" t="str">
            <v>Component 5</v>
          </cell>
          <cell r="G3" t="str">
            <v>Component 6</v>
          </cell>
        </row>
        <row r="4">
          <cell r="A4" t="str">
            <v>LE</v>
          </cell>
          <cell r="B4">
            <v>-0.252</v>
          </cell>
          <cell r="C4">
            <v>-0.25700000000000001</v>
          </cell>
          <cell r="D4">
            <v>-0.44500000000000001</v>
          </cell>
          <cell r="E4">
            <v>-0.221</v>
          </cell>
          <cell r="F4">
            <v>0.32700000000000001</v>
          </cell>
          <cell r="G4">
            <v>0.27100000000000002</v>
          </cell>
        </row>
        <row r="5">
          <cell r="A5" t="str">
            <v>MgO</v>
          </cell>
          <cell r="B5">
            <v>-0.55900000000000005</v>
          </cell>
          <cell r="C5">
            <v>0.161</v>
          </cell>
          <cell r="D5">
            <v>0.14899999999999999</v>
          </cell>
          <cell r="E5">
            <v>0.21299999999999999</v>
          </cell>
          <cell r="F5">
            <v>-0.29799999999999999</v>
          </cell>
          <cell r="G5">
            <v>0.35499999999999998</v>
          </cell>
        </row>
        <row r="6">
          <cell r="A6" t="str">
            <v>Al2O3</v>
          </cell>
          <cell r="B6">
            <v>0.78900000000000003</v>
          </cell>
          <cell r="C6">
            <v>-6.5000000000000002E-2</v>
          </cell>
          <cell r="D6">
            <v>0.48299999999999998</v>
          </cell>
          <cell r="E6">
            <v>-4.0000000000000001E-3</v>
          </cell>
          <cell r="F6">
            <v>-1.4E-2</v>
          </cell>
          <cell r="G6">
            <v>0.121</v>
          </cell>
        </row>
        <row r="7">
          <cell r="A7" t="str">
            <v>SiO2</v>
          </cell>
          <cell r="B7">
            <v>0.25</v>
          </cell>
          <cell r="C7">
            <v>-0.53800000000000003</v>
          </cell>
          <cell r="D7">
            <v>-0.249</v>
          </cell>
          <cell r="E7">
            <v>-0.14799999999999999</v>
          </cell>
          <cell r="F7">
            <v>-5.3999999999999999E-2</v>
          </cell>
          <cell r="G7">
            <v>-0.66500000000000004</v>
          </cell>
        </row>
        <row r="8">
          <cell r="A8" t="str">
            <v>P</v>
          </cell>
          <cell r="B8">
            <v>-0.20399999999999999</v>
          </cell>
          <cell r="C8">
            <v>-1.0999999999999999E-2</v>
          </cell>
          <cell r="D8">
            <v>9.4E-2</v>
          </cell>
          <cell r="E8">
            <v>0.80200000000000005</v>
          </cell>
          <cell r="F8">
            <v>-0.114</v>
          </cell>
          <cell r="G8">
            <v>-0.23799999999999999</v>
          </cell>
        </row>
        <row r="9">
          <cell r="A9" t="str">
            <v>S</v>
          </cell>
          <cell r="B9">
            <v>0.27800000000000002</v>
          </cell>
          <cell r="C9">
            <v>0.60399999999999998</v>
          </cell>
          <cell r="D9">
            <v>-0.379</v>
          </cell>
          <cell r="E9">
            <v>6.4000000000000001E-2</v>
          </cell>
          <cell r="F9">
            <v>0.45</v>
          </cell>
          <cell r="G9">
            <v>0.1</v>
          </cell>
        </row>
        <row r="10">
          <cell r="A10" t="str">
            <v>K2O</v>
          </cell>
          <cell r="B10">
            <v>0.73299999999999998</v>
          </cell>
          <cell r="C10">
            <v>-0.28899999999999998</v>
          </cell>
          <cell r="D10">
            <v>-0.25800000000000001</v>
          </cell>
          <cell r="E10">
            <v>0.19</v>
          </cell>
          <cell r="F10">
            <v>-0.308</v>
          </cell>
          <cell r="G10">
            <v>0.28499999999999998</v>
          </cell>
        </row>
        <row r="11">
          <cell r="A11" t="str">
            <v>CaO</v>
          </cell>
          <cell r="B11">
            <v>-0.73199999999999998</v>
          </cell>
          <cell r="C11">
            <v>0.37</v>
          </cell>
          <cell r="D11">
            <v>0.30199999999999999</v>
          </cell>
          <cell r="E11">
            <v>9.1999999999999998E-2</v>
          </cell>
          <cell r="F11">
            <v>-0.26600000000000001</v>
          </cell>
          <cell r="G11">
            <v>0.248</v>
          </cell>
        </row>
        <row r="12">
          <cell r="A12" t="str">
            <v>TiO2</v>
          </cell>
          <cell r="B12">
            <v>0.78500000000000003</v>
          </cell>
          <cell r="C12">
            <v>-0.156</v>
          </cell>
          <cell r="D12">
            <v>0.436</v>
          </cell>
          <cell r="E12">
            <v>0.10299999999999999</v>
          </cell>
          <cell r="F12">
            <v>-0.20499999999999999</v>
          </cell>
          <cell r="G12">
            <v>-6.9000000000000006E-2</v>
          </cell>
        </row>
        <row r="13">
          <cell r="A13" t="str">
            <v>V</v>
          </cell>
          <cell r="B13">
            <v>0.74</v>
          </cell>
          <cell r="C13">
            <v>-4.2999999999999997E-2</v>
          </cell>
          <cell r="D13">
            <v>-0.13200000000000001</v>
          </cell>
          <cell r="E13">
            <v>0.379</v>
          </cell>
          <cell r="F13">
            <v>-1.6E-2</v>
          </cell>
          <cell r="G13">
            <v>0.19</v>
          </cell>
        </row>
        <row r="14">
          <cell r="A14" t="str">
            <v>Cr2O3</v>
          </cell>
          <cell r="B14">
            <v>0.73399999999999999</v>
          </cell>
          <cell r="C14">
            <v>-2.4E-2</v>
          </cell>
          <cell r="D14">
            <v>-0.29399999999999998</v>
          </cell>
          <cell r="E14">
            <v>0.155</v>
          </cell>
          <cell r="F14">
            <v>-0.24099999999999999</v>
          </cell>
          <cell r="G14">
            <v>0.1</v>
          </cell>
        </row>
        <row r="15">
          <cell r="A15" t="str">
            <v>MnO</v>
          </cell>
          <cell r="B15">
            <v>-0.61099999999999999</v>
          </cell>
          <cell r="C15">
            <v>0.28699999999999998</v>
          </cell>
          <cell r="D15">
            <v>0.48299999999999998</v>
          </cell>
          <cell r="E15">
            <v>0.33600000000000002</v>
          </cell>
          <cell r="F15">
            <v>-0.27</v>
          </cell>
          <cell r="G15">
            <v>0.16300000000000001</v>
          </cell>
        </row>
        <row r="16">
          <cell r="A16" t="str">
            <v>Fe2O3</v>
          </cell>
          <cell r="B16">
            <v>0.53800000000000003</v>
          </cell>
          <cell r="C16">
            <v>0.30199999999999999</v>
          </cell>
          <cell r="D16">
            <v>0.28399999999999997</v>
          </cell>
          <cell r="E16">
            <v>9.5000000000000001E-2</v>
          </cell>
          <cell r="F16">
            <v>0.53200000000000003</v>
          </cell>
          <cell r="G16">
            <v>0.185</v>
          </cell>
        </row>
        <row r="17">
          <cell r="A17" t="str">
            <v>Ni</v>
          </cell>
          <cell r="B17">
            <v>0.46400000000000002</v>
          </cell>
          <cell r="C17">
            <v>-6.6000000000000003E-2</v>
          </cell>
          <cell r="D17">
            <v>-7.0999999999999994E-2</v>
          </cell>
          <cell r="E17">
            <v>0.182</v>
          </cell>
          <cell r="F17">
            <v>0.64600000000000002</v>
          </cell>
          <cell r="G17">
            <v>0.14000000000000001</v>
          </cell>
        </row>
        <row r="18">
          <cell r="A18" t="str">
            <v>Cu</v>
          </cell>
          <cell r="B18">
            <v>5.8000000000000003E-2</v>
          </cell>
          <cell r="C18">
            <v>0.93500000000000005</v>
          </cell>
          <cell r="D18">
            <v>-0.19800000000000001</v>
          </cell>
          <cell r="E18">
            <v>-5.8000000000000003E-2</v>
          </cell>
          <cell r="F18">
            <v>-0.12</v>
          </cell>
          <cell r="G18">
            <v>-0.04</v>
          </cell>
        </row>
        <row r="19">
          <cell r="A19" t="str">
            <v>Zn</v>
          </cell>
          <cell r="B19">
            <v>0.24299999999999999</v>
          </cell>
          <cell r="C19">
            <v>8.7999999999999995E-2</v>
          </cell>
          <cell r="D19">
            <v>0.59299999999999997</v>
          </cell>
          <cell r="E19">
            <v>2.1999999999999999E-2</v>
          </cell>
          <cell r="F19">
            <v>0.39600000000000002</v>
          </cell>
          <cell r="G19">
            <v>-0.27900000000000003</v>
          </cell>
        </row>
        <row r="20">
          <cell r="A20" t="str">
            <v>As</v>
          </cell>
          <cell r="B20">
            <v>-3.2000000000000001E-2</v>
          </cell>
          <cell r="C20">
            <v>-0.125</v>
          </cell>
          <cell r="D20">
            <v>-0.40100000000000002</v>
          </cell>
          <cell r="E20">
            <v>0.35299999999999998</v>
          </cell>
          <cell r="F20">
            <v>0.40400000000000003</v>
          </cell>
          <cell r="G20">
            <v>0.23499999999999999</v>
          </cell>
        </row>
        <row r="21">
          <cell r="A21" t="str">
            <v>Se</v>
          </cell>
          <cell r="B21">
            <v>0.17699999999999999</v>
          </cell>
          <cell r="C21">
            <v>0.86699999999999999</v>
          </cell>
          <cell r="D21">
            <v>-0.32800000000000001</v>
          </cell>
          <cell r="E21">
            <v>-0.04</v>
          </cell>
          <cell r="F21">
            <v>-6.9000000000000006E-2</v>
          </cell>
          <cell r="G21">
            <v>-0.154</v>
          </cell>
        </row>
        <row r="22">
          <cell r="A22" t="str">
            <v>Rb</v>
          </cell>
          <cell r="B22">
            <v>0.68500000000000005</v>
          </cell>
          <cell r="C22">
            <v>-0.29599999999999999</v>
          </cell>
          <cell r="D22">
            <v>-0.24299999999999999</v>
          </cell>
          <cell r="E22">
            <v>0.125</v>
          </cell>
          <cell r="F22">
            <v>-0.307</v>
          </cell>
          <cell r="G22">
            <v>0.29099999999999998</v>
          </cell>
        </row>
        <row r="23">
          <cell r="A23" t="str">
            <v>Sr</v>
          </cell>
          <cell r="B23">
            <v>0.13300000000000001</v>
          </cell>
          <cell r="C23">
            <v>0.34799999999999998</v>
          </cell>
          <cell r="D23">
            <v>0.81100000000000005</v>
          </cell>
          <cell r="E23">
            <v>-7.3999999999999996E-2</v>
          </cell>
          <cell r="F23">
            <v>0.21</v>
          </cell>
          <cell r="G23">
            <v>7.0000000000000001E-3</v>
          </cell>
        </row>
        <row r="24">
          <cell r="A24" t="str">
            <v>Y</v>
          </cell>
          <cell r="B24">
            <v>0.68</v>
          </cell>
          <cell r="C24">
            <v>3.5999999999999997E-2</v>
          </cell>
          <cell r="D24">
            <v>0.17299999999999999</v>
          </cell>
          <cell r="E24">
            <v>0.30099999999999999</v>
          </cell>
          <cell r="F24">
            <v>-2.1999999999999999E-2</v>
          </cell>
          <cell r="G24">
            <v>-0.11799999999999999</v>
          </cell>
        </row>
        <row r="25">
          <cell r="A25" t="str">
            <v>Zr</v>
          </cell>
          <cell r="B25">
            <v>0.80200000000000005</v>
          </cell>
          <cell r="C25">
            <v>0.34</v>
          </cell>
          <cell r="D25">
            <v>5.3999999999999999E-2</v>
          </cell>
          <cell r="E25">
            <v>-6.6000000000000003E-2</v>
          </cell>
          <cell r="F25">
            <v>-0.16900000000000001</v>
          </cell>
          <cell r="G25">
            <v>-0.13400000000000001</v>
          </cell>
        </row>
        <row r="26">
          <cell r="A26" t="str">
            <v>Nb</v>
          </cell>
          <cell r="B26">
            <v>0.81499999999999995</v>
          </cell>
          <cell r="C26">
            <v>8.7999999999999995E-2</v>
          </cell>
          <cell r="D26">
            <v>0.30199999999999999</v>
          </cell>
          <cell r="E26">
            <v>5.6000000000000001E-2</v>
          </cell>
          <cell r="F26">
            <v>-0.31900000000000001</v>
          </cell>
          <cell r="G26">
            <v>0.08</v>
          </cell>
        </row>
        <row r="27">
          <cell r="A27" t="str">
            <v>Mo</v>
          </cell>
          <cell r="B27">
            <v>-0.314</v>
          </cell>
          <cell r="C27">
            <v>0.02</v>
          </cell>
          <cell r="D27">
            <v>-0.13700000000000001</v>
          </cell>
          <cell r="E27">
            <v>0.77900000000000003</v>
          </cell>
          <cell r="F27">
            <v>0.154</v>
          </cell>
          <cell r="G27">
            <v>-3.7999999999999999E-2</v>
          </cell>
        </row>
        <row r="28">
          <cell r="A28" t="str">
            <v>Pb</v>
          </cell>
          <cell r="B28">
            <v>0.40200000000000002</v>
          </cell>
          <cell r="C28">
            <v>6.6000000000000003E-2</v>
          </cell>
          <cell r="D28">
            <v>0.11899999999999999</v>
          </cell>
          <cell r="E28">
            <v>-7.6999999999999999E-2</v>
          </cell>
          <cell r="F28">
            <v>0.41099999999999998</v>
          </cell>
          <cell r="G28">
            <v>3.5000000000000003E-2</v>
          </cell>
        </row>
        <row r="29">
          <cell r="A29" t="str">
            <v>Bi</v>
          </cell>
          <cell r="B29">
            <v>0.114</v>
          </cell>
          <cell r="C29">
            <v>0.89700000000000002</v>
          </cell>
          <cell r="D29">
            <v>-0.30199999999999999</v>
          </cell>
          <cell r="E29">
            <v>-6.5000000000000002E-2</v>
          </cell>
          <cell r="F29">
            <v>-6.3E-2</v>
          </cell>
          <cell r="G29">
            <v>-0.128</v>
          </cell>
        </row>
        <row r="30">
          <cell r="A30" t="str">
            <v>Th</v>
          </cell>
          <cell r="B30">
            <v>0.45900000000000002</v>
          </cell>
          <cell r="C30">
            <v>0.35899999999999999</v>
          </cell>
          <cell r="D30">
            <v>-0.40799999999999997</v>
          </cell>
          <cell r="E30">
            <v>3.3000000000000002E-2</v>
          </cell>
          <cell r="F30">
            <v>-0.28499999999999998</v>
          </cell>
          <cell r="G30">
            <v>-0.13300000000000001</v>
          </cell>
        </row>
        <row r="31">
          <cell r="A31" t="str">
            <v>U</v>
          </cell>
          <cell r="B31">
            <v>-0.27100000000000002</v>
          </cell>
          <cell r="C31">
            <v>-2.5000000000000001E-2</v>
          </cell>
          <cell r="D31">
            <v>-0.104</v>
          </cell>
          <cell r="E31">
            <v>0.79700000000000004</v>
          </cell>
          <cell r="F31">
            <v>0.105</v>
          </cell>
          <cell r="G31">
            <v>-0.32</v>
          </cell>
        </row>
      </sheetData>
      <sheetData sheetId="4" refreshError="1"/>
      <sheetData sheetId="5" refreshError="1"/>
      <sheetData sheetId="6">
        <row r="45">
          <cell r="B45" t="str">
            <v>Component 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PXRFwithBlankZeros"/>
      <sheetName val="ZeroSubstitution"/>
      <sheetName val="ZeroSubAllDataForSPSS"/>
      <sheetName val="PCAforAllData"/>
      <sheetName val="SubsetDataForSPSS"/>
      <sheetName val="PCAforSubset"/>
      <sheetName val="PCAforAllData_CandWsepar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46">
          <cell r="B46">
            <v>-0.67500000000000004</v>
          </cell>
          <cell r="C46">
            <v>3.5999999999999997E-2</v>
          </cell>
        </row>
        <row r="47">
          <cell r="B47">
            <v>0.79200000000000004</v>
          </cell>
          <cell r="C47">
            <v>0.48699999999999999</v>
          </cell>
        </row>
        <row r="48">
          <cell r="B48">
            <v>0.18</v>
          </cell>
          <cell r="C48">
            <v>-0.313</v>
          </cell>
        </row>
        <row r="49">
          <cell r="B49">
            <v>3.6999999999999998E-2</v>
          </cell>
          <cell r="C49">
            <v>0.16700000000000001</v>
          </cell>
        </row>
        <row r="50">
          <cell r="B50">
            <v>0.42799999999999999</v>
          </cell>
          <cell r="C50">
            <v>-0.183</v>
          </cell>
        </row>
        <row r="51">
          <cell r="B51">
            <v>0.71499999999999997</v>
          </cell>
          <cell r="C51">
            <v>-0.47799999999999998</v>
          </cell>
        </row>
        <row r="52">
          <cell r="B52">
            <v>-0.748</v>
          </cell>
          <cell r="C52">
            <v>0.35799999999999998</v>
          </cell>
        </row>
        <row r="53">
          <cell r="B53">
            <v>0.76200000000000001</v>
          </cell>
          <cell r="C53">
            <v>0.53200000000000003</v>
          </cell>
        </row>
        <row r="54">
          <cell r="B54">
            <v>0.60099999999999998</v>
          </cell>
          <cell r="C54">
            <v>-0.23300000000000001</v>
          </cell>
        </row>
        <row r="55">
          <cell r="B55">
            <v>0.48099999999999998</v>
          </cell>
          <cell r="C55">
            <v>-0.53900000000000003</v>
          </cell>
        </row>
        <row r="56">
          <cell r="B56">
            <v>-0.64100000000000001</v>
          </cell>
          <cell r="C56">
            <v>0.501</v>
          </cell>
        </row>
        <row r="57">
          <cell r="B57">
            <v>0.64200000000000002</v>
          </cell>
          <cell r="C57">
            <v>0.184</v>
          </cell>
        </row>
        <row r="58">
          <cell r="B58">
            <v>0.61299999999999999</v>
          </cell>
          <cell r="C58">
            <v>-0.13700000000000001</v>
          </cell>
        </row>
        <row r="59">
          <cell r="B59">
            <v>-0.20899999999999999</v>
          </cell>
          <cell r="C59">
            <v>0.186</v>
          </cell>
        </row>
        <row r="60">
          <cell r="B60">
            <v>0.33</v>
          </cell>
          <cell r="C60">
            <v>0.63200000000000001</v>
          </cell>
        </row>
        <row r="61">
          <cell r="B61">
            <v>7.5999999999999998E-2</v>
          </cell>
          <cell r="C61">
            <v>-0.53700000000000003</v>
          </cell>
        </row>
        <row r="62">
          <cell r="B62">
            <v>0.182</v>
          </cell>
          <cell r="C62">
            <v>-0.42299999999999999</v>
          </cell>
        </row>
        <row r="63">
          <cell r="B63">
            <v>0.64200000000000002</v>
          </cell>
          <cell r="C63">
            <v>-0.39</v>
          </cell>
        </row>
        <row r="64">
          <cell r="B64">
            <v>0.27800000000000002</v>
          </cell>
          <cell r="C64">
            <v>0.85499999999999998</v>
          </cell>
        </row>
        <row r="65">
          <cell r="B65">
            <v>0.83599999999999997</v>
          </cell>
          <cell r="C65">
            <v>0.2</v>
          </cell>
        </row>
        <row r="66">
          <cell r="B66">
            <v>0.874</v>
          </cell>
          <cell r="C66">
            <v>0.313</v>
          </cell>
        </row>
        <row r="67">
          <cell r="B67">
            <v>0.748</v>
          </cell>
          <cell r="C67">
            <v>0.41899999999999998</v>
          </cell>
        </row>
        <row r="68">
          <cell r="B68">
            <v>-0.252</v>
          </cell>
          <cell r="C68">
            <v>-0.29899999999999999</v>
          </cell>
        </row>
        <row r="69">
          <cell r="B69">
            <v>0.626</v>
          </cell>
          <cell r="C69">
            <v>-0.155</v>
          </cell>
        </row>
        <row r="70">
          <cell r="B70">
            <v>-4.5999999999999999E-2</v>
          </cell>
          <cell r="C70">
            <v>-0.17100000000000001</v>
          </cell>
        </row>
        <row r="71">
          <cell r="B71">
            <v>0.54800000000000004</v>
          </cell>
          <cell r="C71">
            <v>-0.26</v>
          </cell>
        </row>
        <row r="72">
          <cell r="B72">
            <v>-4.4999999999999998E-2</v>
          </cell>
          <cell r="C72">
            <v>-0.47099999999999997</v>
          </cell>
        </row>
        <row r="118">
          <cell r="E118" t="str">
            <v>Component 4</v>
          </cell>
        </row>
        <row r="119">
          <cell r="B119">
            <v>-0.499</v>
          </cell>
          <cell r="E119">
            <v>0.28000000000000003</v>
          </cell>
        </row>
        <row r="120">
          <cell r="B120">
            <v>0.77900000000000003</v>
          </cell>
          <cell r="E120">
            <v>0.48899999999999999</v>
          </cell>
        </row>
        <row r="121">
          <cell r="B121">
            <v>0.29699999999999999</v>
          </cell>
          <cell r="E121">
            <v>-0.29499999999999998</v>
          </cell>
        </row>
        <row r="122">
          <cell r="B122">
            <v>-0.38100000000000001</v>
          </cell>
          <cell r="E122">
            <v>0.01</v>
          </cell>
        </row>
        <row r="123">
          <cell r="B123">
            <v>0.11</v>
          </cell>
          <cell r="E123">
            <v>-0.40100000000000002</v>
          </cell>
        </row>
        <row r="124">
          <cell r="B124">
            <v>0.746</v>
          </cell>
          <cell r="E124">
            <v>-0.218</v>
          </cell>
        </row>
        <row r="125">
          <cell r="B125">
            <v>-0.77600000000000002</v>
          </cell>
          <cell r="E125">
            <v>0.29299999999999998</v>
          </cell>
        </row>
        <row r="126">
          <cell r="B126">
            <v>0.79300000000000004</v>
          </cell>
          <cell r="E126">
            <v>0.36299999999999999</v>
          </cell>
        </row>
        <row r="127">
          <cell r="B127">
            <v>0.81799999999999995</v>
          </cell>
          <cell r="E127">
            <v>-0.19900000000000001</v>
          </cell>
        </row>
        <row r="128">
          <cell r="B128">
            <v>0.85199999999999998</v>
          </cell>
          <cell r="E128">
            <v>-7.5999999999999998E-2</v>
          </cell>
        </row>
        <row r="129">
          <cell r="B129">
            <v>-0.63800000000000001</v>
          </cell>
          <cell r="E129">
            <v>0.4</v>
          </cell>
        </row>
        <row r="130">
          <cell r="B130">
            <v>0.497</v>
          </cell>
          <cell r="E130">
            <v>0.35399999999999998</v>
          </cell>
        </row>
        <row r="131">
          <cell r="B131">
            <v>0.42099999999999999</v>
          </cell>
          <cell r="E131">
            <v>-0.13600000000000001</v>
          </cell>
        </row>
        <row r="132">
          <cell r="B132">
            <v>6.6000000000000003E-2</v>
          </cell>
          <cell r="E132">
            <v>-0.23899999999999999</v>
          </cell>
        </row>
        <row r="133">
          <cell r="B133">
            <v>0.313</v>
          </cell>
          <cell r="E133">
            <v>0.46500000000000002</v>
          </cell>
        </row>
        <row r="134">
          <cell r="B134">
            <v>-0.14399999999999999</v>
          </cell>
          <cell r="E134">
            <v>-0.311</v>
          </cell>
        </row>
        <row r="135">
          <cell r="B135">
            <v>9.9000000000000005E-2</v>
          </cell>
          <cell r="E135">
            <v>-0.26400000000000001</v>
          </cell>
        </row>
        <row r="136">
          <cell r="B136">
            <v>0.73</v>
          </cell>
          <cell r="E136">
            <v>-0.17799999999999999</v>
          </cell>
        </row>
        <row r="137">
          <cell r="B137">
            <v>-4.4999999999999998E-2</v>
          </cell>
          <cell r="E137">
            <v>0.83399999999999996</v>
          </cell>
        </row>
        <row r="138">
          <cell r="B138">
            <v>0.54</v>
          </cell>
          <cell r="E138">
            <v>6.9000000000000006E-2</v>
          </cell>
        </row>
        <row r="139">
          <cell r="B139">
            <v>0.73099999999999998</v>
          </cell>
          <cell r="E139">
            <v>8.9999999999999993E-3</v>
          </cell>
        </row>
        <row r="140">
          <cell r="B140">
            <v>0.82299999999999995</v>
          </cell>
          <cell r="E140">
            <v>0.28000000000000003</v>
          </cell>
        </row>
        <row r="141">
          <cell r="B141">
            <v>-0.435</v>
          </cell>
          <cell r="E141">
            <v>-0.17899999999999999</v>
          </cell>
        </row>
        <row r="142">
          <cell r="B142">
            <v>0.25800000000000001</v>
          </cell>
          <cell r="E142">
            <v>0.56699999999999995</v>
          </cell>
        </row>
        <row r="143">
          <cell r="B143">
            <v>5.5E-2</v>
          </cell>
          <cell r="E143">
            <v>-0.25600000000000001</v>
          </cell>
        </row>
        <row r="144">
          <cell r="B144">
            <v>0.439</v>
          </cell>
          <cell r="E144">
            <v>-0.46700000000000003</v>
          </cell>
        </row>
        <row r="145">
          <cell r="B145">
            <v>-0.48099999999999998</v>
          </cell>
          <cell r="E145">
            <v>-0.20499999999999999</v>
          </cell>
        </row>
        <row r="150">
          <cell r="AC150" t="str">
            <v>CENTRAL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PXRFwithBlankZeros"/>
      <sheetName val="ZeroSubstitution"/>
      <sheetName val="ZeroSubAllDataForSPSS"/>
      <sheetName val="PCAforAllData"/>
      <sheetName val="SubsetDataForSPSS"/>
      <sheetName val="PCAforSubset"/>
      <sheetName val="PCAforAllData_CandWseparate"/>
    </sheetNames>
    <sheetDataSet>
      <sheetData sheetId="0" refreshError="1"/>
      <sheetData sheetId="1" refreshError="1"/>
      <sheetData sheetId="2" refreshError="1"/>
      <sheetData sheetId="3">
        <row r="5">
          <cell r="B5">
            <v>-0.55900000000000005</v>
          </cell>
          <cell r="C5">
            <v>0.161</v>
          </cell>
        </row>
        <row r="6">
          <cell r="B6">
            <v>0.78900000000000003</v>
          </cell>
          <cell r="C6">
            <v>-6.5000000000000002E-2</v>
          </cell>
        </row>
        <row r="7">
          <cell r="B7">
            <v>0.25</v>
          </cell>
          <cell r="C7">
            <v>-0.53800000000000003</v>
          </cell>
        </row>
        <row r="8">
          <cell r="B8">
            <v>-0.20399999999999999</v>
          </cell>
          <cell r="C8">
            <v>-1.0999999999999999E-2</v>
          </cell>
        </row>
        <row r="9">
          <cell r="B9">
            <v>0.27800000000000002</v>
          </cell>
          <cell r="C9">
            <v>0.60399999999999998</v>
          </cell>
        </row>
        <row r="10">
          <cell r="B10">
            <v>0.73299999999999998</v>
          </cell>
          <cell r="C10">
            <v>-0.28899999999999998</v>
          </cell>
        </row>
        <row r="11">
          <cell r="B11">
            <v>-0.73199999999999998</v>
          </cell>
          <cell r="C11">
            <v>0.37</v>
          </cell>
        </row>
        <row r="12">
          <cell r="B12">
            <v>0.78500000000000003</v>
          </cell>
          <cell r="C12">
            <v>-0.156</v>
          </cell>
        </row>
        <row r="13">
          <cell r="B13">
            <v>0.74</v>
          </cell>
          <cell r="C13">
            <v>-4.2999999999999997E-2</v>
          </cell>
        </row>
        <row r="14">
          <cell r="B14">
            <v>0.73399999999999999</v>
          </cell>
          <cell r="C14">
            <v>-2.4E-2</v>
          </cell>
        </row>
        <row r="15">
          <cell r="B15">
            <v>-0.61099999999999999</v>
          </cell>
          <cell r="C15">
            <v>0.28699999999999998</v>
          </cell>
        </row>
        <row r="16">
          <cell r="B16">
            <v>0.53800000000000003</v>
          </cell>
          <cell r="C16">
            <v>0.30199999999999999</v>
          </cell>
        </row>
        <row r="17">
          <cell r="B17">
            <v>0.46400000000000002</v>
          </cell>
          <cell r="C17">
            <v>-6.6000000000000003E-2</v>
          </cell>
        </row>
        <row r="18">
          <cell r="B18">
            <v>5.8000000000000003E-2</v>
          </cell>
          <cell r="C18">
            <v>0.93500000000000005</v>
          </cell>
        </row>
        <row r="19">
          <cell r="B19">
            <v>0.24299999999999999</v>
          </cell>
          <cell r="C19">
            <v>8.7999999999999995E-2</v>
          </cell>
        </row>
        <row r="20">
          <cell r="B20">
            <v>-3.2000000000000001E-2</v>
          </cell>
          <cell r="C20">
            <v>-0.125</v>
          </cell>
        </row>
        <row r="21">
          <cell r="B21">
            <v>0.17699999999999999</v>
          </cell>
          <cell r="C21">
            <v>0.86699999999999999</v>
          </cell>
        </row>
        <row r="22">
          <cell r="B22">
            <v>0.68500000000000005</v>
          </cell>
          <cell r="C22">
            <v>-0.29599999999999999</v>
          </cell>
        </row>
        <row r="23">
          <cell r="B23">
            <v>0.13300000000000001</v>
          </cell>
          <cell r="C23">
            <v>0.34799999999999998</v>
          </cell>
        </row>
        <row r="24">
          <cell r="B24">
            <v>0.68</v>
          </cell>
          <cell r="C24">
            <v>3.5999999999999997E-2</v>
          </cell>
        </row>
        <row r="25">
          <cell r="B25">
            <v>0.80200000000000005</v>
          </cell>
          <cell r="C25">
            <v>0.34</v>
          </cell>
        </row>
        <row r="26">
          <cell r="B26">
            <v>0.81499999999999995</v>
          </cell>
          <cell r="C26">
            <v>8.7999999999999995E-2</v>
          </cell>
        </row>
        <row r="27">
          <cell r="B27">
            <v>-0.314</v>
          </cell>
          <cell r="C27">
            <v>0.02</v>
          </cell>
        </row>
        <row r="28">
          <cell r="B28">
            <v>0.40200000000000002</v>
          </cell>
          <cell r="C28">
            <v>6.6000000000000003E-2</v>
          </cell>
        </row>
        <row r="29">
          <cell r="B29">
            <v>0.114</v>
          </cell>
          <cell r="C29">
            <v>0.89700000000000002</v>
          </cell>
        </row>
        <row r="30">
          <cell r="B30">
            <v>0.45900000000000002</v>
          </cell>
          <cell r="C30">
            <v>0.35899999999999999</v>
          </cell>
        </row>
        <row r="31">
          <cell r="B31">
            <v>-0.27100000000000002</v>
          </cell>
          <cell r="C31">
            <v>-2.5000000000000001E-2</v>
          </cell>
        </row>
      </sheetData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75"/>
  <sheetViews>
    <sheetView tabSelected="1" zoomScale="70" zoomScaleNormal="70" workbookViewId="0">
      <pane ySplit="1" topLeftCell="A2" activePane="bottomLeft" state="frozen"/>
      <selection activeCell="D1" sqref="D1"/>
      <selection pane="bottomLeft"/>
    </sheetView>
  </sheetViews>
  <sheetFormatPr defaultRowHeight="15" x14ac:dyDescent="0.25"/>
  <cols>
    <col min="2" max="2" width="5.42578125" customWidth="1"/>
    <col min="3" max="3" width="13.42578125" bestFit="1" customWidth="1"/>
    <col min="4" max="4" width="10.28515625" bestFit="1" customWidth="1"/>
    <col min="5" max="5" width="9.28515625" style="8" customWidth="1"/>
    <col min="6" max="7" width="9.140625" style="8"/>
    <col min="8" max="9" width="9.140625" style="9"/>
    <col min="10" max="12" width="9.140625" style="8"/>
    <col min="13" max="13" width="9.140625" style="9"/>
    <col min="14" max="15" width="9.140625" style="8"/>
    <col min="16" max="16" width="9.140625" style="9"/>
    <col min="17" max="17" width="9.140625" style="8"/>
    <col min="18" max="19" width="9.140625" style="9"/>
    <col min="20" max="20" width="9.140625" style="14"/>
    <col min="21" max="21" width="9.140625" style="9"/>
    <col min="22" max="33" width="9.140625" style="14"/>
    <col min="34" max="34" width="9.140625" style="8"/>
    <col min="35" max="35" width="9.140625" style="39"/>
    <col min="36" max="36" width="11" bestFit="1" customWidth="1"/>
    <col min="37" max="37" width="12.85546875" style="39" bestFit="1" customWidth="1"/>
    <col min="38" max="38" width="9" style="39" customWidth="1"/>
    <col min="39" max="39" width="25.85546875" style="39" bestFit="1" customWidth="1"/>
    <col min="40" max="40" width="16" style="39" bestFit="1" customWidth="1"/>
    <col min="41" max="41" width="20.28515625" style="72" bestFit="1" customWidth="1"/>
    <col min="42" max="42" width="2.5703125" style="72" customWidth="1"/>
    <col min="43" max="43" width="10.85546875" bestFit="1" customWidth="1"/>
    <col min="44" max="44" width="20.28515625" style="43" bestFit="1" customWidth="1"/>
    <col min="45" max="45" width="2.7109375" customWidth="1"/>
  </cols>
  <sheetData>
    <row r="1" spans="1:44" s="1" customFormat="1" ht="18" x14ac:dyDescent="0.35">
      <c r="A1" s="1" t="s">
        <v>143</v>
      </c>
      <c r="B1" s="4" t="s">
        <v>142</v>
      </c>
      <c r="C1" s="2" t="s">
        <v>141</v>
      </c>
      <c r="D1" s="5" t="s">
        <v>140</v>
      </c>
      <c r="E1" s="11" t="s">
        <v>69</v>
      </c>
      <c r="F1" s="10" t="s">
        <v>68</v>
      </c>
      <c r="G1" s="10" t="s">
        <v>67</v>
      </c>
      <c r="H1" s="5" t="s">
        <v>0</v>
      </c>
      <c r="I1" s="5" t="s">
        <v>1</v>
      </c>
      <c r="J1" s="10" t="s">
        <v>66</v>
      </c>
      <c r="K1" s="11" t="s">
        <v>65</v>
      </c>
      <c r="L1" s="10" t="s">
        <v>64</v>
      </c>
      <c r="M1" s="5" t="s">
        <v>2</v>
      </c>
      <c r="N1" s="10" t="s">
        <v>105</v>
      </c>
      <c r="O1" s="5" t="s">
        <v>63</v>
      </c>
      <c r="P1" s="10" t="s">
        <v>62</v>
      </c>
      <c r="Q1" s="5" t="s">
        <v>3</v>
      </c>
      <c r="R1" s="5" t="s">
        <v>4</v>
      </c>
      <c r="S1" s="12" t="s">
        <v>5</v>
      </c>
      <c r="T1" s="5" t="s">
        <v>6</v>
      </c>
      <c r="U1" s="12" t="s">
        <v>7</v>
      </c>
      <c r="V1" s="12" t="s">
        <v>8</v>
      </c>
      <c r="W1" s="12" t="s">
        <v>9</v>
      </c>
      <c r="X1" s="12" t="s">
        <v>10</v>
      </c>
      <c r="Y1" s="12" t="s">
        <v>11</v>
      </c>
      <c r="Z1" s="12" t="s">
        <v>12</v>
      </c>
      <c r="AA1" s="12" t="s">
        <v>13</v>
      </c>
      <c r="AB1" s="12" t="s">
        <v>14</v>
      </c>
      <c r="AC1" s="12" t="s">
        <v>15</v>
      </c>
      <c r="AD1" s="12" t="s">
        <v>16</v>
      </c>
      <c r="AE1" s="12" t="s">
        <v>17</v>
      </c>
      <c r="AF1" s="12" t="s">
        <v>18</v>
      </c>
      <c r="AG1" s="11" t="s">
        <v>19</v>
      </c>
      <c r="AI1" s="70" t="s">
        <v>132</v>
      </c>
      <c r="AJ1" s="1" t="s">
        <v>146</v>
      </c>
      <c r="AK1" s="70" t="s">
        <v>133</v>
      </c>
      <c r="AL1" s="70" t="s">
        <v>137</v>
      </c>
      <c r="AM1" s="70" t="s">
        <v>139</v>
      </c>
      <c r="AN1" s="71" t="s">
        <v>134</v>
      </c>
      <c r="AO1" s="71" t="s">
        <v>138</v>
      </c>
      <c r="AP1" s="71"/>
      <c r="AQ1" s="80" t="s">
        <v>145</v>
      </c>
      <c r="AR1" s="81" t="s">
        <v>138</v>
      </c>
    </row>
    <row r="2" spans="1:44" x14ac:dyDescent="0.25">
      <c r="A2" t="s">
        <v>106</v>
      </c>
      <c r="B2" s="6">
        <v>1</v>
      </c>
      <c r="C2" s="6" t="s">
        <v>22</v>
      </c>
      <c r="D2" s="6">
        <v>103</v>
      </c>
      <c r="E2" s="7">
        <v>21.687900000000003</v>
      </c>
      <c r="F2" s="7"/>
      <c r="G2" s="7">
        <v>41.723920454545457</v>
      </c>
      <c r="H2" s="3"/>
      <c r="I2" s="3"/>
      <c r="J2" s="7"/>
      <c r="K2" s="7">
        <v>17.077586206896552</v>
      </c>
      <c r="L2" s="7"/>
      <c r="M2" s="3">
        <v>3.5449999999999995E-2</v>
      </c>
      <c r="N2" s="3"/>
      <c r="O2" s="3">
        <v>0.44659799999999999</v>
      </c>
      <c r="P2" s="7">
        <v>7.2559259259259248</v>
      </c>
      <c r="Q2" s="3">
        <v>1.1250000000000001E-2</v>
      </c>
      <c r="R2" s="3">
        <v>1.8131294964028777</v>
      </c>
      <c r="S2" s="13">
        <v>1.8018867924528299E-2</v>
      </c>
      <c r="T2" s="3">
        <v>2.7499999999999998E-3</v>
      </c>
      <c r="U2" s="13">
        <v>5.0000000000000001E-4</v>
      </c>
      <c r="V2" s="13"/>
      <c r="W2" s="13">
        <v>1.3414634146341462E-3</v>
      </c>
      <c r="X2" s="13"/>
      <c r="Y2" s="13"/>
      <c r="Z2" s="13"/>
      <c r="AA2" s="13">
        <v>1.1300000000000001E-2</v>
      </c>
      <c r="AB2" s="13"/>
      <c r="AC2" s="13"/>
      <c r="AD2" s="13">
        <v>3.3999999999999998E-3</v>
      </c>
      <c r="AE2" s="13"/>
      <c r="AF2" s="13">
        <v>1.5E-3</v>
      </c>
      <c r="AG2" s="7">
        <v>28.68</v>
      </c>
      <c r="AI2" s="44">
        <f>F2/1.89</f>
        <v>0</v>
      </c>
      <c r="AJ2" s="72"/>
      <c r="AK2" s="44">
        <f>P2/1.43</f>
        <v>5.0740740740740735</v>
      </c>
      <c r="AL2" s="44"/>
      <c r="AM2" s="44">
        <f t="shared" ref="AM2:AM22" si="0">AK2-AN2</f>
        <v>5.0740740740740735</v>
      </c>
      <c r="AN2" s="44">
        <v>0</v>
      </c>
      <c r="AO2" s="72">
        <f>100*AM2/AK2</f>
        <v>100</v>
      </c>
      <c r="AQ2" s="82">
        <v>1</v>
      </c>
      <c r="AR2" s="83">
        <v>100</v>
      </c>
    </row>
    <row r="3" spans="1:44" x14ac:dyDescent="0.25">
      <c r="A3" t="s">
        <v>106</v>
      </c>
      <c r="B3" s="6">
        <v>2</v>
      </c>
      <c r="C3" s="6" t="s">
        <v>23</v>
      </c>
      <c r="D3" s="6">
        <v>157</v>
      </c>
      <c r="E3" s="7">
        <v>31.672800000000002</v>
      </c>
      <c r="F3" s="7">
        <v>1.0604999999999998</v>
      </c>
      <c r="G3" s="7">
        <v>48.689053030303029</v>
      </c>
      <c r="H3" s="3"/>
      <c r="I3" s="3">
        <v>0.33605000000000002</v>
      </c>
      <c r="J3" s="7">
        <v>9.9600000000000008E-2</v>
      </c>
      <c r="K3" s="7">
        <v>15.885735632183909</v>
      </c>
      <c r="L3" s="7">
        <v>6.1121999999999996E-2</v>
      </c>
      <c r="M3" s="3">
        <v>3.95E-2</v>
      </c>
      <c r="N3" s="3">
        <v>8.7366400000000004E-3</v>
      </c>
      <c r="O3" s="3">
        <v>0.496693</v>
      </c>
      <c r="P3" s="7">
        <v>2.5652081481481481</v>
      </c>
      <c r="Q3" s="3">
        <v>3.2258064516129032E-3</v>
      </c>
      <c r="R3" s="3">
        <v>0.4058273381294964</v>
      </c>
      <c r="S3" s="13">
        <v>1.4339622641509434E-2</v>
      </c>
      <c r="T3" s="3">
        <v>2.5000000000000001E-3</v>
      </c>
      <c r="U3" s="13">
        <v>5.0000000000000001E-4</v>
      </c>
      <c r="V3" s="13"/>
      <c r="W3" s="13">
        <v>1.5447154471544715E-3</v>
      </c>
      <c r="X3" s="13">
        <v>6.329113924050633E-4</v>
      </c>
      <c r="Y3" s="13">
        <v>3.5885167464114838E-4</v>
      </c>
      <c r="Z3" s="13"/>
      <c r="AA3" s="13">
        <v>2.0500000000000001E-2</v>
      </c>
      <c r="AB3" s="13"/>
      <c r="AC3" s="13"/>
      <c r="AD3" s="13">
        <v>1.1999999999999999E-3</v>
      </c>
      <c r="AE3" s="13"/>
      <c r="AF3" s="13"/>
      <c r="AG3" s="7">
        <v>29.659999999999997</v>
      </c>
      <c r="AI3" s="44">
        <f t="shared" ref="AI3:AI42" si="1">F3/1.89</f>
        <v>0.56111111111111101</v>
      </c>
      <c r="AJ3" s="72"/>
      <c r="AK3" s="44">
        <f t="shared" ref="AK3:AK42" si="2">P3/1.43</f>
        <v>1.7938518518518518</v>
      </c>
      <c r="AL3" s="44">
        <f t="shared" ref="AL3:AL42" si="3">AK3/AI3</f>
        <v>3.1969636963696373</v>
      </c>
      <c r="AM3" s="44">
        <f t="shared" si="0"/>
        <v>1.694390759075908</v>
      </c>
      <c r="AN3" s="44">
        <f t="shared" ref="AN3:AN41" si="4">AK3-(0.53*AK3/AI3)</f>
        <v>9.9461092775943838E-2</v>
      </c>
      <c r="AO3" s="72">
        <f t="shared" ref="AO3:AO42" si="5">100*AM3/AK3</f>
        <v>94.455445544554479</v>
      </c>
      <c r="AQ3" s="82">
        <v>2</v>
      </c>
      <c r="AR3" s="83">
        <v>100</v>
      </c>
    </row>
    <row r="4" spans="1:44" x14ac:dyDescent="0.25">
      <c r="A4" t="s">
        <v>106</v>
      </c>
      <c r="B4" s="6">
        <v>3</v>
      </c>
      <c r="C4" s="6" t="s">
        <v>24</v>
      </c>
      <c r="D4" s="6">
        <v>274</v>
      </c>
      <c r="E4" s="7"/>
      <c r="F4" s="7">
        <v>0.71050000000000002</v>
      </c>
      <c r="G4" s="7">
        <v>69.926931818181814</v>
      </c>
      <c r="H4" s="3"/>
      <c r="I4" s="3">
        <v>1.3718333333333332</v>
      </c>
      <c r="J4" s="7">
        <v>8.208E-2</v>
      </c>
      <c r="K4" s="7">
        <v>4.5035344827586208</v>
      </c>
      <c r="L4" s="7">
        <v>0.11356000000000001</v>
      </c>
      <c r="M4" s="3"/>
      <c r="N4" s="3"/>
      <c r="O4" s="3">
        <v>0.104017</v>
      </c>
      <c r="P4" s="7">
        <v>1.5323244444444444</v>
      </c>
      <c r="Q4" s="3">
        <v>5.0537634408602148E-3</v>
      </c>
      <c r="R4" s="3">
        <v>0.29273381294964035</v>
      </c>
      <c r="S4" s="13">
        <v>1.8553459119496855E-2</v>
      </c>
      <c r="T4" s="3">
        <v>5.9999999999999995E-4</v>
      </c>
      <c r="U4" s="13"/>
      <c r="V4" s="13">
        <v>6.6666666666666664E-4</v>
      </c>
      <c r="W4" s="13">
        <v>4.0650406504065041E-4</v>
      </c>
      <c r="X4" s="13"/>
      <c r="Y4" s="13">
        <v>7.0175438596491234E-4</v>
      </c>
      <c r="Z4" s="13"/>
      <c r="AA4" s="13"/>
      <c r="AB4" s="13"/>
      <c r="AC4" s="13"/>
      <c r="AD4" s="13"/>
      <c r="AE4" s="13"/>
      <c r="AF4" s="13">
        <v>2.8999999999999998E-3</v>
      </c>
      <c r="AG4" s="7">
        <v>34.706666666666663</v>
      </c>
      <c r="AI4" s="44">
        <f t="shared" si="1"/>
        <v>0.37592592592592594</v>
      </c>
      <c r="AJ4" s="72"/>
      <c r="AK4" s="44">
        <f t="shared" si="2"/>
        <v>1.0715555555555556</v>
      </c>
      <c r="AL4" s="44">
        <f t="shared" si="3"/>
        <v>2.8504433497536947</v>
      </c>
      <c r="AM4" s="44">
        <f t="shared" si="0"/>
        <v>1.0715555555555556</v>
      </c>
      <c r="AN4" s="44">
        <v>0</v>
      </c>
      <c r="AO4" s="72">
        <f t="shared" si="5"/>
        <v>100</v>
      </c>
      <c r="AQ4" s="82">
        <v>3</v>
      </c>
      <c r="AR4" s="83">
        <v>100</v>
      </c>
    </row>
    <row r="5" spans="1:44" x14ac:dyDescent="0.25">
      <c r="A5" t="s">
        <v>106</v>
      </c>
      <c r="B5" s="6">
        <v>4</v>
      </c>
      <c r="C5" s="6" t="s">
        <v>25</v>
      </c>
      <c r="D5" s="6">
        <v>317</v>
      </c>
      <c r="E5" s="7">
        <v>17.1478</v>
      </c>
      <c r="F5" s="7">
        <v>1.26525</v>
      </c>
      <c r="G5" s="7">
        <v>39.472462121212132</v>
      </c>
      <c r="H5" s="3">
        <v>0.76237499999999991</v>
      </c>
      <c r="I5" s="3">
        <v>1.2221333333333333</v>
      </c>
      <c r="J5" s="7">
        <v>0.12004000000000001</v>
      </c>
      <c r="K5" s="7">
        <v>20.151149425287354</v>
      </c>
      <c r="L5" s="7">
        <v>0.1194885</v>
      </c>
      <c r="M5" s="3">
        <v>2.76E-2</v>
      </c>
      <c r="N5" s="3"/>
      <c r="O5" s="3">
        <v>0.4642710000000001</v>
      </c>
      <c r="P5" s="7">
        <v>3.3836624691358019</v>
      </c>
      <c r="Q5" s="3">
        <v>3.2258064516129032E-3</v>
      </c>
      <c r="R5" s="3">
        <v>0.59592326139088725</v>
      </c>
      <c r="S5" s="13">
        <v>8.4905660377358489E-3</v>
      </c>
      <c r="T5" s="3">
        <v>3.3500000000000001E-3</v>
      </c>
      <c r="U5" s="13"/>
      <c r="V5" s="13">
        <v>7.6666666666666669E-4</v>
      </c>
      <c r="W5" s="13">
        <v>1.910569105691057E-3</v>
      </c>
      <c r="X5" s="13">
        <v>8.8607594936708858E-4</v>
      </c>
      <c r="Y5" s="13">
        <v>9.090909090909092E-4</v>
      </c>
      <c r="Z5" s="13">
        <v>7.7586206896551732E-4</v>
      </c>
      <c r="AA5" s="13">
        <v>1.15E-3</v>
      </c>
      <c r="AB5" s="13"/>
      <c r="AC5" s="13"/>
      <c r="AD5" s="13"/>
      <c r="AE5" s="13"/>
      <c r="AF5" s="13">
        <v>1E-3</v>
      </c>
      <c r="AG5" s="7">
        <v>33.72</v>
      </c>
      <c r="AI5" s="44">
        <f t="shared" si="1"/>
        <v>0.66944444444444451</v>
      </c>
      <c r="AJ5" s="72">
        <f t="shared" ref="AJ5:AJ16" si="6">AI5/Z5</f>
        <v>862.83950617283949</v>
      </c>
      <c r="AK5" s="44">
        <f t="shared" si="2"/>
        <v>2.3661975308641972</v>
      </c>
      <c r="AL5" s="44">
        <f t="shared" si="3"/>
        <v>3.5345689257722444</v>
      </c>
      <c r="AM5" s="44">
        <f t="shared" si="0"/>
        <v>1.8733215306592896</v>
      </c>
      <c r="AN5" s="44">
        <f t="shared" si="4"/>
        <v>0.49287600020490752</v>
      </c>
      <c r="AO5" s="72">
        <f t="shared" si="5"/>
        <v>79.170124481327804</v>
      </c>
      <c r="AQ5" s="82">
        <v>4</v>
      </c>
      <c r="AR5" s="83">
        <v>100</v>
      </c>
    </row>
    <row r="6" spans="1:44" x14ac:dyDescent="0.25">
      <c r="A6" t="s">
        <v>106</v>
      </c>
      <c r="B6" s="6">
        <v>5</v>
      </c>
      <c r="C6" s="6" t="s">
        <v>26</v>
      </c>
      <c r="D6" s="6">
        <v>294</v>
      </c>
      <c r="E6" s="7">
        <v>11.603400000000001</v>
      </c>
      <c r="F6" s="7">
        <v>9.0335000000000001</v>
      </c>
      <c r="G6" s="7">
        <v>59.559280303030299</v>
      </c>
      <c r="H6" s="3">
        <v>0.15862500000000002</v>
      </c>
      <c r="I6" s="3">
        <v>2.8048333333333333</v>
      </c>
      <c r="J6" s="7">
        <v>3.4114399999999994</v>
      </c>
      <c r="K6" s="7">
        <v>1.0585689655172412</v>
      </c>
      <c r="L6" s="7">
        <v>0.46214466666666665</v>
      </c>
      <c r="M6" s="3">
        <v>5.2066666666666671E-2</v>
      </c>
      <c r="N6" s="3">
        <v>1.2707840000000001E-2</v>
      </c>
      <c r="O6" s="3">
        <v>0.105092</v>
      </c>
      <c r="P6" s="7">
        <v>6.1359358024691346</v>
      </c>
      <c r="Q6" s="3">
        <v>1.3844086021505376E-2</v>
      </c>
      <c r="R6" s="3">
        <v>0.13611510791366907</v>
      </c>
      <c r="S6" s="13">
        <v>8.3018867924528287E-3</v>
      </c>
      <c r="T6" s="3">
        <v>6.0000000000000006E-4</v>
      </c>
      <c r="U6" s="13"/>
      <c r="V6" s="13">
        <v>5.8333333333333336E-3</v>
      </c>
      <c r="W6" s="13">
        <v>7.7235772357723577E-4</v>
      </c>
      <c r="X6" s="13">
        <v>1.561181434599156E-3</v>
      </c>
      <c r="Y6" s="13">
        <v>5.6937799043062197E-3</v>
      </c>
      <c r="Z6" s="13">
        <v>1.1781609195402301E-3</v>
      </c>
      <c r="AA6" s="13">
        <v>2.6999999999999997E-3</v>
      </c>
      <c r="AB6" s="13"/>
      <c r="AC6" s="13"/>
      <c r="AD6" s="13"/>
      <c r="AE6" s="13">
        <v>1.4E-3</v>
      </c>
      <c r="AF6" s="13">
        <v>8.9999999999999998E-4</v>
      </c>
      <c r="AG6" s="7">
        <v>27.656666666666666</v>
      </c>
      <c r="AI6" s="73">
        <f t="shared" si="1"/>
        <v>4.7796296296296301</v>
      </c>
      <c r="AJ6" s="72">
        <f t="shared" si="6"/>
        <v>4056.856368563685</v>
      </c>
      <c r="AK6" s="73">
        <f t="shared" si="2"/>
        <v>4.2908641975308637</v>
      </c>
      <c r="AL6" s="73">
        <f t="shared" si="3"/>
        <v>0.89773989409789468</v>
      </c>
      <c r="AM6" s="73">
        <f t="shared" si="0"/>
        <v>0.47580214387188402</v>
      </c>
      <c r="AN6" s="73">
        <f t="shared" si="4"/>
        <v>3.8150620536589797</v>
      </c>
      <c r="AO6" s="74">
        <f t="shared" si="5"/>
        <v>11.088725300271209</v>
      </c>
      <c r="AP6" s="74"/>
      <c r="AQ6" s="82">
        <v>5</v>
      </c>
      <c r="AR6" s="83">
        <v>100</v>
      </c>
    </row>
    <row r="7" spans="1:44" x14ac:dyDescent="0.25">
      <c r="A7" t="s">
        <v>106</v>
      </c>
      <c r="B7" s="6">
        <v>6</v>
      </c>
      <c r="C7" s="6" t="s">
        <v>27</v>
      </c>
      <c r="D7" s="6">
        <v>291</v>
      </c>
      <c r="E7" s="7"/>
      <c r="F7" s="7">
        <v>8.2739999999999991</v>
      </c>
      <c r="G7" s="7">
        <v>53.609431818181825</v>
      </c>
      <c r="H7" s="3"/>
      <c r="I7" s="3">
        <v>6.2129000000000003</v>
      </c>
      <c r="J7" s="7">
        <v>4.4104399999999995</v>
      </c>
      <c r="K7" s="7"/>
      <c r="L7" s="7">
        <v>0.42451399999999995</v>
      </c>
      <c r="M7" s="3">
        <v>6.2099999999999989E-2</v>
      </c>
      <c r="N7" s="3">
        <v>1.4246680000000001E-2</v>
      </c>
      <c r="O7" s="3">
        <v>3.0271999999999997E-2</v>
      </c>
      <c r="P7" s="7">
        <v>7.5140320987654308</v>
      </c>
      <c r="Q7" s="3">
        <v>8.2258064516129038E-3</v>
      </c>
      <c r="R7" s="3">
        <v>6.546762589928058E-3</v>
      </c>
      <c r="S7" s="13">
        <v>5.2201257861635222E-3</v>
      </c>
      <c r="T7" s="3">
        <v>7.7333333333333342E-3</v>
      </c>
      <c r="U7" s="13">
        <v>6.9999999999999999E-4</v>
      </c>
      <c r="V7" s="13">
        <v>7.6E-3</v>
      </c>
      <c r="W7" s="13">
        <v>6.5040650406504076E-4</v>
      </c>
      <c r="X7" s="13">
        <v>2.3628691983122361E-3</v>
      </c>
      <c r="Y7" s="13">
        <v>4.6730462519936206E-3</v>
      </c>
      <c r="Z7" s="13">
        <v>8.3333333333333328E-4</v>
      </c>
      <c r="AA7" s="13">
        <v>3.6666666666666666E-3</v>
      </c>
      <c r="AB7" s="13"/>
      <c r="AC7" s="13">
        <v>1.1000000000000001E-3</v>
      </c>
      <c r="AD7" s="13"/>
      <c r="AE7" s="13"/>
      <c r="AF7" s="13">
        <v>1.1000000000000001E-3</v>
      </c>
      <c r="AG7" s="7">
        <v>30.643333333333334</v>
      </c>
      <c r="AI7" s="44">
        <f t="shared" si="1"/>
        <v>4.3777777777777773</v>
      </c>
      <c r="AJ7" s="72">
        <f t="shared" si="6"/>
        <v>5253.333333333333</v>
      </c>
      <c r="AK7" s="44">
        <f t="shared" si="2"/>
        <v>5.2545679012345676</v>
      </c>
      <c r="AL7" s="44">
        <f t="shared" si="3"/>
        <v>1.2002820078962211</v>
      </c>
      <c r="AM7" s="44">
        <f t="shared" si="0"/>
        <v>0.63614946418499763</v>
      </c>
      <c r="AN7" s="44">
        <f t="shared" si="4"/>
        <v>4.61841843704957</v>
      </c>
      <c r="AO7" s="72">
        <f t="shared" si="5"/>
        <v>12.106598984771583</v>
      </c>
      <c r="AQ7" s="82">
        <v>6</v>
      </c>
      <c r="AR7" s="83">
        <v>100</v>
      </c>
    </row>
    <row r="8" spans="1:44" x14ac:dyDescent="0.25">
      <c r="A8" t="s">
        <v>106</v>
      </c>
      <c r="B8" s="6">
        <v>7</v>
      </c>
      <c r="C8" s="6" t="s">
        <v>28</v>
      </c>
      <c r="D8" s="6">
        <v>428</v>
      </c>
      <c r="E8" s="7"/>
      <c r="F8" s="7">
        <v>9.0754999999999999</v>
      </c>
      <c r="G8" s="7">
        <v>46.447727272727278</v>
      </c>
      <c r="H8" s="3">
        <v>0.13941666666666666</v>
      </c>
      <c r="I8" s="3">
        <v>9.4399999999999998E-2</v>
      </c>
      <c r="J8" s="7">
        <v>6.2654799999999993</v>
      </c>
      <c r="K8" s="7">
        <v>1.0332241379310345</v>
      </c>
      <c r="L8" s="7">
        <v>0.6378286666666666</v>
      </c>
      <c r="M8" s="3">
        <v>3.2599999999999997E-2</v>
      </c>
      <c r="N8" s="3">
        <v>9.9280000000000011E-3</v>
      </c>
      <c r="O8" s="3">
        <v>0.10947799999999999</v>
      </c>
      <c r="P8" s="7">
        <v>5.8956958024691355</v>
      </c>
      <c r="Q8" s="3">
        <v>3.5215053763440864E-3</v>
      </c>
      <c r="R8" s="3">
        <v>3.3812949640287773E-3</v>
      </c>
      <c r="S8" s="13">
        <v>7.9874213836477973E-3</v>
      </c>
      <c r="T8" s="3"/>
      <c r="U8" s="13"/>
      <c r="V8" s="13">
        <v>1.9166666666666669E-2</v>
      </c>
      <c r="W8" s="13">
        <v>2.2357723577235773E-3</v>
      </c>
      <c r="X8" s="13">
        <v>6.7088607594936707E-3</v>
      </c>
      <c r="Y8" s="13">
        <v>6.204146730462521E-3</v>
      </c>
      <c r="Z8" s="13">
        <v>1.7528735632183908E-3</v>
      </c>
      <c r="AA8" s="13"/>
      <c r="AB8" s="13">
        <v>1.1999999999999999E-3</v>
      </c>
      <c r="AC8" s="13">
        <v>1.1999999999999999E-3</v>
      </c>
      <c r="AD8" s="13"/>
      <c r="AE8" s="13">
        <v>3.7000000000000002E-3</v>
      </c>
      <c r="AF8" s="13"/>
      <c r="AG8" s="7">
        <v>41.38</v>
      </c>
      <c r="AI8" s="73">
        <f t="shared" si="1"/>
        <v>4.8018518518518523</v>
      </c>
      <c r="AJ8" s="72">
        <f t="shared" si="6"/>
        <v>2739.4171220400731</v>
      </c>
      <c r="AK8" s="73">
        <f t="shared" si="2"/>
        <v>4.1228641975308644</v>
      </c>
      <c r="AL8" s="73">
        <f t="shared" si="3"/>
        <v>0.85859879161845998</v>
      </c>
      <c r="AM8" s="73">
        <f t="shared" si="0"/>
        <v>0.45505735955778359</v>
      </c>
      <c r="AN8" s="73">
        <f t="shared" si="4"/>
        <v>3.6678068379730808</v>
      </c>
      <c r="AO8" s="74">
        <f t="shared" si="5"/>
        <v>11.037408407250284</v>
      </c>
      <c r="AP8" s="74"/>
      <c r="AQ8" s="82">
        <v>7</v>
      </c>
      <c r="AR8" s="83">
        <v>94.455445544554479</v>
      </c>
    </row>
    <row r="9" spans="1:44" x14ac:dyDescent="0.25">
      <c r="A9" t="s">
        <v>106</v>
      </c>
      <c r="B9" s="6">
        <v>8</v>
      </c>
      <c r="C9" s="6" t="s">
        <v>29</v>
      </c>
      <c r="D9" s="6">
        <v>512</v>
      </c>
      <c r="E9" s="7"/>
      <c r="F9" s="7">
        <v>6.8932499999999983</v>
      </c>
      <c r="G9" s="7">
        <v>14.445607954545455</v>
      </c>
      <c r="H9" s="3"/>
      <c r="I9" s="3">
        <v>5.6095666666666668</v>
      </c>
      <c r="J9" s="7">
        <v>0.27666000000000002</v>
      </c>
      <c r="K9" s="7">
        <v>32.690804597701145</v>
      </c>
      <c r="L9" s="7">
        <v>0.16825249999999997</v>
      </c>
      <c r="M9" s="3">
        <v>2.1133333333333334E-2</v>
      </c>
      <c r="N9" s="3"/>
      <c r="O9" s="3">
        <v>0.28504699999999999</v>
      </c>
      <c r="P9" s="7">
        <v>10.097706666666665</v>
      </c>
      <c r="Q9" s="3"/>
      <c r="R9" s="3">
        <v>4.0837649880095919</v>
      </c>
      <c r="S9" s="13">
        <v>1.3018867924528301E-2</v>
      </c>
      <c r="T9" s="3"/>
      <c r="U9" s="13">
        <v>7.3333333333333334E-4</v>
      </c>
      <c r="V9" s="13">
        <v>7.5000000000000002E-4</v>
      </c>
      <c r="W9" s="13">
        <v>1.0569105691056908E-2</v>
      </c>
      <c r="X9" s="13">
        <v>2.5316455696202532E-3</v>
      </c>
      <c r="Y9" s="13">
        <v>3.3971291866028708E-3</v>
      </c>
      <c r="Z9" s="13">
        <v>1.1206896551724137E-3</v>
      </c>
      <c r="AA9" s="13">
        <v>1.4E-3</v>
      </c>
      <c r="AB9" s="13"/>
      <c r="AC9" s="13"/>
      <c r="AD9" s="13">
        <v>4.2999999999999991E-3</v>
      </c>
      <c r="AE9" s="13"/>
      <c r="AF9" s="13"/>
      <c r="AG9" s="7">
        <v>35.346666666666664</v>
      </c>
      <c r="AI9" s="44">
        <f t="shared" si="1"/>
        <v>3.6472222222222217</v>
      </c>
      <c r="AJ9" s="72">
        <f t="shared" si="6"/>
        <v>3254.4444444444443</v>
      </c>
      <c r="AK9" s="44">
        <f t="shared" si="2"/>
        <v>7.0613333333333328</v>
      </c>
      <c r="AL9" s="44">
        <f t="shared" si="3"/>
        <v>1.9360853008377763</v>
      </c>
      <c r="AM9" s="44">
        <f t="shared" si="0"/>
        <v>1.0261252094440216</v>
      </c>
      <c r="AN9" s="44">
        <f t="shared" si="4"/>
        <v>6.0352081238893112</v>
      </c>
      <c r="AO9" s="72">
        <f t="shared" si="5"/>
        <v>14.531607006854538</v>
      </c>
      <c r="AQ9" s="82">
        <v>8</v>
      </c>
      <c r="AR9" s="83">
        <v>82.241379310344826</v>
      </c>
    </row>
    <row r="10" spans="1:44" x14ac:dyDescent="0.25">
      <c r="A10" t="s">
        <v>106</v>
      </c>
      <c r="B10" s="6">
        <v>9</v>
      </c>
      <c r="C10" s="6" t="s">
        <v>30</v>
      </c>
      <c r="D10" s="6">
        <v>587</v>
      </c>
      <c r="E10" s="7">
        <v>12.865</v>
      </c>
      <c r="F10" s="7">
        <v>10.283000000000001</v>
      </c>
      <c r="G10" s="7">
        <v>45.45068181818182</v>
      </c>
      <c r="H10" s="3">
        <v>9.3124999999999986E-2</v>
      </c>
      <c r="I10" s="3">
        <v>1.2182000000000002</v>
      </c>
      <c r="J10" s="7">
        <v>2.5561599999999998</v>
      </c>
      <c r="K10" s="7">
        <v>2.5843678160919539</v>
      </c>
      <c r="L10" s="7">
        <v>0.61717633333333333</v>
      </c>
      <c r="M10" s="3">
        <v>5.8499999999999996E-2</v>
      </c>
      <c r="N10" s="3">
        <v>1.032512E-2</v>
      </c>
      <c r="O10" s="3">
        <v>6.837E-2</v>
      </c>
      <c r="P10" s="7">
        <v>11.502743456790123</v>
      </c>
      <c r="Q10" s="3">
        <v>8.6021505376344086E-3</v>
      </c>
      <c r="R10" s="3">
        <v>0.3987290167865708</v>
      </c>
      <c r="S10" s="13">
        <v>1.3270440251572327E-2</v>
      </c>
      <c r="T10" s="3">
        <v>9.5E-4</v>
      </c>
      <c r="U10" s="13">
        <v>1E-3</v>
      </c>
      <c r="V10" s="13">
        <v>5.8333333333333336E-3</v>
      </c>
      <c r="W10" s="13">
        <v>1.3414634146341464E-3</v>
      </c>
      <c r="X10" s="13">
        <v>2.8270042194092826E-3</v>
      </c>
      <c r="Y10" s="13">
        <v>4.0191387559808615E-3</v>
      </c>
      <c r="Z10" s="13">
        <v>1.0344827586206897E-3</v>
      </c>
      <c r="AA10" s="13">
        <v>2.9333333333333334E-3</v>
      </c>
      <c r="AB10" s="13"/>
      <c r="AC10" s="13">
        <v>1.8E-3</v>
      </c>
      <c r="AD10" s="13">
        <v>3.5000000000000001E-3</v>
      </c>
      <c r="AE10" s="13">
        <v>2E-3</v>
      </c>
      <c r="AF10" s="13">
        <v>1.2999999999999999E-3</v>
      </c>
      <c r="AG10" s="7">
        <v>32.78</v>
      </c>
      <c r="AI10" s="44">
        <f t="shared" si="1"/>
        <v>5.4407407407407415</v>
      </c>
      <c r="AJ10" s="72">
        <f t="shared" si="6"/>
        <v>5259.3827160493829</v>
      </c>
      <c r="AK10" s="44">
        <f t="shared" si="2"/>
        <v>8.0438765432098762</v>
      </c>
      <c r="AL10" s="44">
        <f t="shared" si="3"/>
        <v>1.4784524619922847</v>
      </c>
      <c r="AM10" s="44">
        <f t="shared" si="0"/>
        <v>0.78357980485591128</v>
      </c>
      <c r="AN10" s="44">
        <f t="shared" si="4"/>
        <v>7.2602967383539649</v>
      </c>
      <c r="AO10" s="72">
        <f t="shared" si="5"/>
        <v>9.7413206262763818</v>
      </c>
      <c r="AQ10" s="82">
        <v>9</v>
      </c>
      <c r="AR10" s="83">
        <v>79.170124481327804</v>
      </c>
    </row>
    <row r="11" spans="1:44" x14ac:dyDescent="0.25">
      <c r="A11" t="s">
        <v>106</v>
      </c>
      <c r="B11" s="6">
        <v>10</v>
      </c>
      <c r="C11" s="6" t="s">
        <v>31</v>
      </c>
      <c r="D11" s="6">
        <v>306</v>
      </c>
      <c r="E11" s="7"/>
      <c r="F11" s="7">
        <v>15.200499999999998</v>
      </c>
      <c r="G11" s="7">
        <v>57.694886363636378</v>
      </c>
      <c r="H11" s="3"/>
      <c r="I11" s="3">
        <v>1.4773666666666667</v>
      </c>
      <c r="J11" s="7"/>
      <c r="K11" s="7">
        <v>0.61555747126436777</v>
      </c>
      <c r="L11" s="7">
        <v>1.0700246666666664</v>
      </c>
      <c r="M11" s="3">
        <v>2.5866666666666666E-2</v>
      </c>
      <c r="N11" s="3">
        <v>1.0258933333333334E-2</v>
      </c>
      <c r="O11" s="3">
        <v>7.8045000000000003E-2</v>
      </c>
      <c r="P11" s="7">
        <v>5.2812548148148144</v>
      </c>
      <c r="Q11" s="3">
        <v>6.7473118279569892E-3</v>
      </c>
      <c r="R11" s="3">
        <v>2.2062350119904078E-2</v>
      </c>
      <c r="S11" s="13">
        <v>2.0817610062893083E-2</v>
      </c>
      <c r="T11" s="3"/>
      <c r="U11" s="13"/>
      <c r="V11" s="13">
        <v>5.9999999999999995E-4</v>
      </c>
      <c r="W11" s="13">
        <v>2.3577235772357721E-3</v>
      </c>
      <c r="X11" s="13">
        <v>2.1097046413502112E-3</v>
      </c>
      <c r="Y11" s="13">
        <v>6.8899521531100493E-3</v>
      </c>
      <c r="Z11" s="13">
        <v>1.724137931034483E-3</v>
      </c>
      <c r="AA11" s="13">
        <v>1.1000000000000001E-3</v>
      </c>
      <c r="AB11" s="13"/>
      <c r="AC11" s="13"/>
      <c r="AD11" s="13"/>
      <c r="AE11" s="13"/>
      <c r="AF11" s="13"/>
      <c r="AG11" s="7">
        <v>30.290000000000003</v>
      </c>
      <c r="AI11" s="73">
        <f t="shared" si="1"/>
        <v>8.0425925925925927</v>
      </c>
      <c r="AJ11" s="72">
        <f t="shared" si="6"/>
        <v>4664.7037037037035</v>
      </c>
      <c r="AK11" s="73">
        <f t="shared" si="2"/>
        <v>3.6931851851851851</v>
      </c>
      <c r="AL11" s="73">
        <f t="shared" si="3"/>
        <v>0.45920331568040523</v>
      </c>
      <c r="AM11" s="73">
        <f t="shared" si="0"/>
        <v>0.24337775731061484</v>
      </c>
      <c r="AN11" s="73">
        <f t="shared" si="4"/>
        <v>3.4498074278745703</v>
      </c>
      <c r="AO11" s="74">
        <f t="shared" si="5"/>
        <v>6.5899148054340335</v>
      </c>
      <c r="AP11" s="74"/>
      <c r="AQ11" s="82">
        <v>10</v>
      </c>
      <c r="AR11" s="83">
        <v>72.272727272727266</v>
      </c>
    </row>
    <row r="12" spans="1:44" x14ac:dyDescent="0.25">
      <c r="A12" t="s">
        <v>106</v>
      </c>
      <c r="B12" s="6">
        <v>11</v>
      </c>
      <c r="C12" s="6" t="s">
        <v>32</v>
      </c>
      <c r="D12" s="6">
        <v>351</v>
      </c>
      <c r="E12" s="7"/>
      <c r="F12" s="7">
        <v>16.218999999999998</v>
      </c>
      <c r="G12" s="7">
        <v>47.084053030303032</v>
      </c>
      <c r="H12" s="3">
        <v>0.29245833333333332</v>
      </c>
      <c r="I12" s="3">
        <v>2.0559000000000003</v>
      </c>
      <c r="J12" s="7"/>
      <c r="K12" s="7">
        <v>7.9826954022988517</v>
      </c>
      <c r="L12" s="7">
        <v>1.3552606666666664</v>
      </c>
      <c r="M12" s="3">
        <v>4.6100000000000002E-2</v>
      </c>
      <c r="N12" s="3"/>
      <c r="O12" s="3">
        <v>0.40174900000000002</v>
      </c>
      <c r="P12" s="7">
        <v>14.6778024691358</v>
      </c>
      <c r="Q12" s="3">
        <v>0.01</v>
      </c>
      <c r="R12" s="3">
        <v>0.52822541966426872</v>
      </c>
      <c r="S12" s="13">
        <v>0.33251572327044021</v>
      </c>
      <c r="T12" s="3"/>
      <c r="U12" s="13"/>
      <c r="V12" s="13">
        <v>4.4999999999999999E-4</v>
      </c>
      <c r="W12" s="13">
        <v>1.7113821138211385E-2</v>
      </c>
      <c r="X12" s="13">
        <v>5.0632911392405064E-3</v>
      </c>
      <c r="Y12" s="13">
        <v>5.9649122807017554E-3</v>
      </c>
      <c r="Z12" s="13">
        <v>1.4080459770114942E-3</v>
      </c>
      <c r="AA12" s="13">
        <v>1.4E-3</v>
      </c>
      <c r="AB12" s="13"/>
      <c r="AC12" s="13"/>
      <c r="AD12" s="13"/>
      <c r="AE12" s="13"/>
      <c r="AF12" s="13"/>
      <c r="AG12" s="7">
        <v>20.943333333333335</v>
      </c>
      <c r="AI12" s="44">
        <f t="shared" si="1"/>
        <v>8.5814814814814806</v>
      </c>
      <c r="AJ12" s="72">
        <f t="shared" si="6"/>
        <v>6094.603174603174</v>
      </c>
      <c r="AK12" s="44">
        <f t="shared" si="2"/>
        <v>10.264197530864196</v>
      </c>
      <c r="AL12" s="44">
        <f t="shared" si="3"/>
        <v>1.1960868939720903</v>
      </c>
      <c r="AM12" s="44">
        <f t="shared" si="0"/>
        <v>0.63392605380520806</v>
      </c>
      <c r="AN12" s="44">
        <f t="shared" si="4"/>
        <v>9.6302714770589883</v>
      </c>
      <c r="AO12" s="72">
        <f t="shared" si="5"/>
        <v>6.1760897712559366</v>
      </c>
      <c r="AQ12" s="82">
        <v>11</v>
      </c>
      <c r="AR12" s="83">
        <v>70.492610837438434</v>
      </c>
    </row>
    <row r="13" spans="1:44" x14ac:dyDescent="0.25">
      <c r="A13" t="s">
        <v>106</v>
      </c>
      <c r="B13" s="6">
        <v>12</v>
      </c>
      <c r="C13" s="6" t="s">
        <v>33</v>
      </c>
      <c r="D13" s="6">
        <v>365</v>
      </c>
      <c r="E13" s="7">
        <v>15.935999999999998</v>
      </c>
      <c r="F13" s="7">
        <v>16.309999999999999</v>
      </c>
      <c r="G13" s="7">
        <v>45.924886363636368</v>
      </c>
      <c r="H13" s="3"/>
      <c r="I13" s="3">
        <v>2.1196000000000002</v>
      </c>
      <c r="J13" s="7">
        <v>0.91139999999999988</v>
      </c>
      <c r="K13" s="7">
        <v>2.3900977011494255</v>
      </c>
      <c r="L13" s="7">
        <v>0.95590799999999998</v>
      </c>
      <c r="M13" s="3">
        <v>4.0133333333333326E-2</v>
      </c>
      <c r="N13" s="3"/>
      <c r="O13" s="3">
        <v>0.29592600000000002</v>
      </c>
      <c r="P13" s="7">
        <v>9.6561014814814801</v>
      </c>
      <c r="Q13" s="3">
        <v>1.1155913978494626E-2</v>
      </c>
      <c r="R13" s="3">
        <v>1.5443645083932854E-2</v>
      </c>
      <c r="S13" s="13">
        <v>5.289308176100628E-2</v>
      </c>
      <c r="T13" s="3">
        <v>1.2999999999999999E-3</v>
      </c>
      <c r="U13" s="13"/>
      <c r="V13" s="13">
        <v>6.9999999999999999E-4</v>
      </c>
      <c r="W13" s="13">
        <v>1.3008130081300813E-2</v>
      </c>
      <c r="X13" s="13">
        <v>2.8691983122362871E-3</v>
      </c>
      <c r="Y13" s="13">
        <v>8.8995215311004801E-3</v>
      </c>
      <c r="Z13" s="13">
        <v>1.6379310344827587E-3</v>
      </c>
      <c r="AA13" s="13">
        <v>8.9999999999999998E-4</v>
      </c>
      <c r="AB13" s="13"/>
      <c r="AC13" s="13">
        <v>2.0999999999999999E-3</v>
      </c>
      <c r="AD13" s="13"/>
      <c r="AE13" s="13"/>
      <c r="AF13" s="13"/>
      <c r="AG13" s="7">
        <v>30.5</v>
      </c>
      <c r="AI13" s="73">
        <f t="shared" si="1"/>
        <v>8.6296296296296298</v>
      </c>
      <c r="AJ13" s="72">
        <f t="shared" si="6"/>
        <v>5268.6159844054582</v>
      </c>
      <c r="AK13" s="73">
        <f t="shared" si="2"/>
        <v>6.7525185185185181</v>
      </c>
      <c r="AL13" s="73">
        <f t="shared" si="3"/>
        <v>0.78248068669527893</v>
      </c>
      <c r="AM13" s="73">
        <f t="shared" si="0"/>
        <v>0.41471476394849827</v>
      </c>
      <c r="AN13" s="73">
        <f t="shared" si="4"/>
        <v>6.3378037545700199</v>
      </c>
      <c r="AO13" s="74">
        <f t="shared" si="5"/>
        <v>6.1416309012875603</v>
      </c>
      <c r="AP13" s="74"/>
      <c r="AQ13" s="82">
        <v>12</v>
      </c>
      <c r="AR13" s="83">
        <v>64.897959183673464</v>
      </c>
    </row>
    <row r="14" spans="1:44" s="37" customFormat="1" x14ac:dyDescent="0.25">
      <c r="A14" t="s">
        <v>106</v>
      </c>
      <c r="B14" s="33">
        <v>13</v>
      </c>
      <c r="C14" s="33" t="s">
        <v>34</v>
      </c>
      <c r="D14" s="33">
        <v>100</v>
      </c>
      <c r="E14" s="34">
        <v>20.395866666666667</v>
      </c>
      <c r="F14" s="34">
        <v>8.5960000000000001</v>
      </c>
      <c r="G14" s="34">
        <v>28.756250000000001</v>
      </c>
      <c r="H14" s="35"/>
      <c r="I14" s="35">
        <v>0.1908</v>
      </c>
      <c r="J14" s="34">
        <v>8.7199999999999986E-2</v>
      </c>
      <c r="K14" s="35">
        <v>21.418390804597703</v>
      </c>
      <c r="L14" s="34">
        <v>0.54113566666666668</v>
      </c>
      <c r="M14" s="35">
        <v>2.8400000000000002E-2</v>
      </c>
      <c r="N14" s="35"/>
      <c r="O14" s="35">
        <v>0.48852299999999999</v>
      </c>
      <c r="P14" s="34">
        <v>3.7651017283950612</v>
      </c>
      <c r="Q14" s="35">
        <v>1.8548387096774194E-3</v>
      </c>
      <c r="R14" s="35">
        <v>1.5812470023980816</v>
      </c>
      <c r="S14" s="36"/>
      <c r="T14" s="35"/>
      <c r="U14" s="36">
        <v>2.9999999999999997E-4</v>
      </c>
      <c r="V14" s="36">
        <v>9.3333333333333332E-4</v>
      </c>
      <c r="W14" s="36">
        <v>5.2439024390243906E-3</v>
      </c>
      <c r="X14" s="36">
        <v>1.0970464135021097E-3</v>
      </c>
      <c r="Y14" s="36">
        <v>3.3333333333333335E-3</v>
      </c>
      <c r="Z14" s="36">
        <v>1.350574712643678E-3</v>
      </c>
      <c r="AA14" s="36">
        <v>1.3000000000000002E-3</v>
      </c>
      <c r="AB14" s="36"/>
      <c r="AC14" s="36"/>
      <c r="AD14" s="36">
        <v>2.0499999999999997E-3</v>
      </c>
      <c r="AE14" s="36"/>
      <c r="AF14" s="36"/>
      <c r="AG14" s="34">
        <v>31.51</v>
      </c>
      <c r="AI14" s="73">
        <f t="shared" si="1"/>
        <v>4.5481481481481483</v>
      </c>
      <c r="AJ14" s="72">
        <f t="shared" si="6"/>
        <v>3367.5650118203316</v>
      </c>
      <c r="AK14" s="73">
        <f t="shared" si="2"/>
        <v>2.6329382716049379</v>
      </c>
      <c r="AL14" s="73">
        <f t="shared" si="3"/>
        <v>0.57890336590662317</v>
      </c>
      <c r="AM14" s="73">
        <f t="shared" si="0"/>
        <v>0.3068187839305101</v>
      </c>
      <c r="AN14" s="73">
        <f t="shared" si="4"/>
        <v>2.3261194876744278</v>
      </c>
      <c r="AO14" s="74">
        <f t="shared" si="5"/>
        <v>11.653094462540709</v>
      </c>
      <c r="AP14" s="74"/>
      <c r="AQ14" s="84">
        <v>13</v>
      </c>
      <c r="AR14" s="85">
        <v>33.950177935943067</v>
      </c>
    </row>
    <row r="15" spans="1:44" s="37" customFormat="1" x14ac:dyDescent="0.25">
      <c r="A15" t="s">
        <v>106</v>
      </c>
      <c r="B15" s="33">
        <v>14</v>
      </c>
      <c r="C15" s="33" t="s">
        <v>35</v>
      </c>
      <c r="D15" s="33">
        <v>147</v>
      </c>
      <c r="E15" s="34">
        <v>23.848666666666666</v>
      </c>
      <c r="F15" s="34">
        <v>7.3709999999999996</v>
      </c>
      <c r="G15" s="34">
        <v>32.071628787878787</v>
      </c>
      <c r="H15" s="35"/>
      <c r="I15" s="35">
        <v>0.18579999999999999</v>
      </c>
      <c r="J15" s="34">
        <v>0.13807999999999998</v>
      </c>
      <c r="K15" s="34">
        <v>22.967241379310344</v>
      </c>
      <c r="L15" s="34">
        <v>0.28657199999999999</v>
      </c>
      <c r="M15" s="35">
        <v>2.18E-2</v>
      </c>
      <c r="N15" s="35"/>
      <c r="O15" s="35">
        <v>0.51083999999999996</v>
      </c>
      <c r="P15" s="34">
        <v>2.8009286419753088</v>
      </c>
      <c r="Q15" s="35">
        <v>2.6612903225806451E-3</v>
      </c>
      <c r="R15" s="35">
        <v>6.7146282973621116E-2</v>
      </c>
      <c r="S15" s="36"/>
      <c r="T15" s="35"/>
      <c r="U15" s="36"/>
      <c r="V15" s="36">
        <v>1.0666666666666665E-3</v>
      </c>
      <c r="W15" s="36">
        <v>5.9756097560975619E-3</v>
      </c>
      <c r="X15" s="36">
        <v>7.5949367088607583E-4</v>
      </c>
      <c r="Y15" s="36">
        <v>2.3923444976076558E-3</v>
      </c>
      <c r="Z15" s="36">
        <v>6.4655172413793113E-4</v>
      </c>
      <c r="AA15" s="36"/>
      <c r="AB15" s="36"/>
      <c r="AC15" s="36"/>
      <c r="AD15" s="36"/>
      <c r="AE15" s="36"/>
      <c r="AF15" s="36"/>
      <c r="AG15" s="34">
        <v>29.58</v>
      </c>
      <c r="AI15" s="73">
        <f t="shared" si="1"/>
        <v>3.9</v>
      </c>
      <c r="AJ15" s="72">
        <f t="shared" si="6"/>
        <v>6031.9999999999991</v>
      </c>
      <c r="AK15" s="73">
        <f t="shared" si="2"/>
        <v>1.9586913580246916</v>
      </c>
      <c r="AL15" s="73">
        <f t="shared" si="3"/>
        <v>0.50222855333966454</v>
      </c>
      <c r="AM15" s="73">
        <f t="shared" si="0"/>
        <v>0.26618113327002213</v>
      </c>
      <c r="AN15" s="73">
        <f t="shared" si="4"/>
        <v>1.6925102247546695</v>
      </c>
      <c r="AO15" s="74">
        <f t="shared" si="5"/>
        <v>13.589743589743586</v>
      </c>
      <c r="AP15" s="74"/>
      <c r="AQ15" s="84">
        <v>14</v>
      </c>
      <c r="AR15" s="85">
        <v>28.113948919449903</v>
      </c>
    </row>
    <row r="16" spans="1:44" s="37" customFormat="1" x14ac:dyDescent="0.25">
      <c r="A16" t="s">
        <v>106</v>
      </c>
      <c r="B16" s="33">
        <v>15</v>
      </c>
      <c r="C16" s="33" t="s">
        <v>36</v>
      </c>
      <c r="D16" s="33">
        <v>199</v>
      </c>
      <c r="E16" s="34">
        <v>5.7103999999999999</v>
      </c>
      <c r="F16" s="34">
        <v>5.2674999999999992</v>
      </c>
      <c r="G16" s="34">
        <v>32.971401515151513</v>
      </c>
      <c r="H16" s="35">
        <v>0.12125</v>
      </c>
      <c r="I16" s="35">
        <v>1.8471000000000002</v>
      </c>
      <c r="J16" s="34">
        <v>1.7960399999999999</v>
      </c>
      <c r="K16" s="34">
        <v>11.545494252873562</v>
      </c>
      <c r="L16" s="34">
        <v>0.37636233333333335</v>
      </c>
      <c r="M16" s="35">
        <v>4.243333333333333E-2</v>
      </c>
      <c r="N16" s="3">
        <v>1.6778319999999999E-2</v>
      </c>
      <c r="O16" s="35">
        <v>0.36330700000000005</v>
      </c>
      <c r="P16" s="34">
        <v>5.3130679012345672</v>
      </c>
      <c r="Q16" s="35">
        <v>9.0322580645161282E-3</v>
      </c>
      <c r="R16" s="35">
        <v>0.71091127098321349</v>
      </c>
      <c r="S16" s="36">
        <v>1.4150943396226414E-2</v>
      </c>
      <c r="T16" s="35"/>
      <c r="U16" s="36">
        <v>5.0000000000000001E-4</v>
      </c>
      <c r="V16" s="36">
        <v>4.2666666666666669E-3</v>
      </c>
      <c r="W16" s="36">
        <v>2.1138211382113821E-3</v>
      </c>
      <c r="X16" s="36">
        <v>2.7426160337552744E-3</v>
      </c>
      <c r="Y16" s="36">
        <v>4.8325358851674643E-3</v>
      </c>
      <c r="Z16" s="36">
        <v>9.9137931034482766E-4</v>
      </c>
      <c r="AA16" s="36">
        <v>7.5000000000000002E-4</v>
      </c>
      <c r="AB16" s="36"/>
      <c r="AC16" s="36"/>
      <c r="AD16" s="36">
        <v>2.3E-3</v>
      </c>
      <c r="AE16" s="36">
        <v>2.2000000000000001E-3</v>
      </c>
      <c r="AF16" s="36"/>
      <c r="AG16" s="34">
        <v>47.176666666666669</v>
      </c>
      <c r="AI16" s="44">
        <f t="shared" si="1"/>
        <v>2.7870370370370368</v>
      </c>
      <c r="AJ16" s="72">
        <f t="shared" si="6"/>
        <v>2811.2721417069238</v>
      </c>
      <c r="AK16" s="44">
        <f t="shared" si="2"/>
        <v>3.7154320987654317</v>
      </c>
      <c r="AL16" s="44">
        <f t="shared" si="3"/>
        <v>1.3331118493909191</v>
      </c>
      <c r="AM16" s="44">
        <f t="shared" si="0"/>
        <v>0.7065492801771871</v>
      </c>
      <c r="AN16" s="44">
        <f t="shared" si="4"/>
        <v>3.0088828185882446</v>
      </c>
      <c r="AO16" s="72">
        <f t="shared" si="5"/>
        <v>19.016611295681063</v>
      </c>
      <c r="AP16" s="72"/>
      <c r="AQ16" s="84">
        <v>15</v>
      </c>
      <c r="AR16" s="85">
        <v>27.652173913043477</v>
      </c>
    </row>
    <row r="17" spans="1:44" s="37" customFormat="1" x14ac:dyDescent="0.25">
      <c r="A17" t="s">
        <v>106</v>
      </c>
      <c r="B17" s="33">
        <v>16</v>
      </c>
      <c r="C17" s="33" t="s">
        <v>37</v>
      </c>
      <c r="D17" s="33">
        <v>238</v>
      </c>
      <c r="E17" s="34">
        <v>23.987000000000002</v>
      </c>
      <c r="F17" s="34">
        <v>5.0364999999999993</v>
      </c>
      <c r="G17" s="34">
        <v>48.26348484848485</v>
      </c>
      <c r="H17" s="35"/>
      <c r="I17" s="35">
        <v>0.21325</v>
      </c>
      <c r="J17" s="34">
        <v>0.4917999999999999</v>
      </c>
      <c r="K17" s="34">
        <v>14.728160919540228</v>
      </c>
      <c r="L17" s="34">
        <v>0.17245533333333335</v>
      </c>
      <c r="M17" s="35">
        <v>2.7399999999999997E-2</v>
      </c>
      <c r="N17" s="35"/>
      <c r="O17" s="35">
        <v>0.4979400000000001</v>
      </c>
      <c r="P17" s="34">
        <v>3.5186827160493817</v>
      </c>
      <c r="Q17" s="35">
        <v>4.1129032258064519E-3</v>
      </c>
      <c r="R17" s="35">
        <v>1.0623501199040767E-2</v>
      </c>
      <c r="S17" s="36">
        <v>5.1572327044025149E-3</v>
      </c>
      <c r="T17" s="35"/>
      <c r="U17" s="36"/>
      <c r="V17" s="36">
        <v>2.2000000000000001E-3</v>
      </c>
      <c r="W17" s="36">
        <v>1.5447154471544715E-3</v>
      </c>
      <c r="X17" s="36">
        <v>5.6962025316455688E-4</v>
      </c>
      <c r="Y17" s="36">
        <v>2.8548644338118024E-3</v>
      </c>
      <c r="Z17" s="36"/>
      <c r="AA17" s="36">
        <v>1E-3</v>
      </c>
      <c r="AB17" s="36"/>
      <c r="AC17" s="36"/>
      <c r="AD17" s="36"/>
      <c r="AE17" s="36"/>
      <c r="AF17" s="36">
        <v>7.5000000000000002E-4</v>
      </c>
      <c r="AG17" s="34">
        <v>24.436666666666667</v>
      </c>
      <c r="AI17" s="73">
        <f t="shared" si="1"/>
        <v>2.6648148148148145</v>
      </c>
      <c r="AJ17" s="72"/>
      <c r="AK17" s="73">
        <f t="shared" si="2"/>
        <v>2.4606172839506169</v>
      </c>
      <c r="AL17" s="73">
        <f t="shared" si="3"/>
        <v>0.92337271253185071</v>
      </c>
      <c r="AM17" s="73">
        <f t="shared" si="0"/>
        <v>0.48938753764188103</v>
      </c>
      <c r="AN17" s="73">
        <f t="shared" si="4"/>
        <v>1.9712297463087358</v>
      </c>
      <c r="AO17" s="74">
        <f t="shared" si="5"/>
        <v>19.888811674774157</v>
      </c>
      <c r="AP17" s="74"/>
      <c r="AQ17" s="84">
        <v>16</v>
      </c>
      <c r="AR17" s="85">
        <v>24.419795221843007</v>
      </c>
    </row>
    <row r="18" spans="1:44" s="37" customFormat="1" x14ac:dyDescent="0.25">
      <c r="A18" t="s">
        <v>106</v>
      </c>
      <c r="B18" s="33">
        <v>17</v>
      </c>
      <c r="C18" s="33" t="s">
        <v>38</v>
      </c>
      <c r="D18" s="33">
        <v>282</v>
      </c>
      <c r="E18" s="34">
        <v>19.2394</v>
      </c>
      <c r="F18" s="34">
        <v>1.2179999999999997</v>
      </c>
      <c r="G18" s="34">
        <v>39.448143939393937</v>
      </c>
      <c r="H18" s="35"/>
      <c r="I18" s="35">
        <v>2.4712999999999998</v>
      </c>
      <c r="J18" s="34">
        <v>0.13343999999999998</v>
      </c>
      <c r="K18" s="34">
        <v>10.549643678160917</v>
      </c>
      <c r="L18" s="34">
        <v>6.0008666666666668E-2</v>
      </c>
      <c r="M18" s="35">
        <v>3.585E-2</v>
      </c>
      <c r="N18" s="3">
        <v>1.1814320000000001E-2</v>
      </c>
      <c r="O18" s="35">
        <v>0.19375800000000001</v>
      </c>
      <c r="P18" s="34">
        <v>3.9030879012345681</v>
      </c>
      <c r="Q18" s="35">
        <v>4.8790322580645161E-3</v>
      </c>
      <c r="R18" s="35">
        <v>1.263717026378897</v>
      </c>
      <c r="S18" s="36">
        <v>9.81132075471698E-3</v>
      </c>
      <c r="T18" s="35">
        <v>3.5500000000000002E-3</v>
      </c>
      <c r="U18" s="36">
        <v>4.4999999999999999E-4</v>
      </c>
      <c r="V18" s="36">
        <v>4.0000000000000002E-4</v>
      </c>
      <c r="W18" s="36">
        <v>1.2195121951219512E-3</v>
      </c>
      <c r="X18" s="36">
        <v>5.0632911392405066E-4</v>
      </c>
      <c r="Y18" s="36">
        <v>4.7846889952153117E-4</v>
      </c>
      <c r="Z18" s="36"/>
      <c r="AA18" s="36">
        <v>3.2999999999999995E-3</v>
      </c>
      <c r="AB18" s="36"/>
      <c r="AC18" s="36"/>
      <c r="AD18" s="36">
        <v>3.2000000000000002E-3</v>
      </c>
      <c r="AE18" s="36"/>
      <c r="AF18" s="36"/>
      <c r="AG18" s="34">
        <v>46.386666666666663</v>
      </c>
      <c r="AI18" s="44">
        <f t="shared" si="1"/>
        <v>0.64444444444444438</v>
      </c>
      <c r="AJ18" s="72"/>
      <c r="AK18" s="44">
        <f t="shared" si="2"/>
        <v>2.7294320987654324</v>
      </c>
      <c r="AL18" s="44">
        <f t="shared" si="3"/>
        <v>4.2353256704980851</v>
      </c>
      <c r="AM18" s="44">
        <f t="shared" si="0"/>
        <v>2.244722605363985</v>
      </c>
      <c r="AN18" s="44">
        <f t="shared" si="4"/>
        <v>0.48470949340144731</v>
      </c>
      <c r="AO18" s="72">
        <f t="shared" si="5"/>
        <v>82.241379310344826</v>
      </c>
      <c r="AP18" s="72"/>
      <c r="AQ18" s="84">
        <v>17</v>
      </c>
      <c r="AR18" s="85">
        <v>19.888811674774157</v>
      </c>
    </row>
    <row r="19" spans="1:44" s="37" customFormat="1" x14ac:dyDescent="0.25">
      <c r="A19" t="s">
        <v>106</v>
      </c>
      <c r="B19" s="33">
        <v>18</v>
      </c>
      <c r="C19" s="33" t="s">
        <v>39</v>
      </c>
      <c r="D19" s="33">
        <v>325</v>
      </c>
      <c r="E19" s="34">
        <v>8.2917000000000005</v>
      </c>
      <c r="F19" s="34">
        <v>1.4209999999999998</v>
      </c>
      <c r="G19" s="34">
        <v>62.128901515151519</v>
      </c>
      <c r="H19" s="35"/>
      <c r="I19" s="35">
        <v>0.35503333333333331</v>
      </c>
      <c r="J19" s="34">
        <v>8.4000000000000005E-2</v>
      </c>
      <c r="K19" s="34">
        <v>10.857643678160919</v>
      </c>
      <c r="L19" s="34">
        <v>0.14011300000000002</v>
      </c>
      <c r="M19" s="35">
        <v>1.9950000000000002E-2</v>
      </c>
      <c r="N19" s="35"/>
      <c r="O19" s="35">
        <v>0.24737900000000002</v>
      </c>
      <c r="P19" s="34">
        <v>1.3384799999999999</v>
      </c>
      <c r="Q19" s="35">
        <v>2.8225806451612906E-3</v>
      </c>
      <c r="R19" s="35">
        <v>0.13100719424460433</v>
      </c>
      <c r="S19" s="36">
        <v>2.7232704402515726E-2</v>
      </c>
      <c r="T19" s="35"/>
      <c r="U19" s="36"/>
      <c r="V19" s="36">
        <v>9.3333333333333332E-4</v>
      </c>
      <c r="W19" s="36">
        <v>1.0162601626016261E-3</v>
      </c>
      <c r="X19" s="36">
        <v>5.0632911392405066E-4</v>
      </c>
      <c r="Y19" s="36">
        <v>2.8389154704944177E-3</v>
      </c>
      <c r="Z19" s="36">
        <v>6.03448275862069E-4</v>
      </c>
      <c r="AA19" s="36"/>
      <c r="AB19" s="36"/>
      <c r="AC19" s="36">
        <v>6.9999999999999999E-4</v>
      </c>
      <c r="AD19" s="36"/>
      <c r="AE19" s="36"/>
      <c r="AF19" s="36"/>
      <c r="AG19" s="34">
        <v>33.036666666666669</v>
      </c>
      <c r="AI19" s="44">
        <f t="shared" si="1"/>
        <v>0.75185185185185177</v>
      </c>
      <c r="AJ19" s="72">
        <f>AI19/Z19</f>
        <v>1245.9259259259256</v>
      </c>
      <c r="AK19" s="44">
        <f t="shared" si="2"/>
        <v>0.93599999999999994</v>
      </c>
      <c r="AL19" s="44">
        <f t="shared" si="3"/>
        <v>1.2449261083743843</v>
      </c>
      <c r="AM19" s="44">
        <f t="shared" si="0"/>
        <v>0.65981083743842373</v>
      </c>
      <c r="AN19" s="44">
        <f t="shared" si="4"/>
        <v>0.27618916256157622</v>
      </c>
      <c r="AO19" s="72">
        <f t="shared" si="5"/>
        <v>70.492610837438434</v>
      </c>
      <c r="AP19" s="72"/>
      <c r="AQ19" s="84">
        <v>18</v>
      </c>
      <c r="AR19" s="85">
        <v>19.029255319148934</v>
      </c>
    </row>
    <row r="20" spans="1:44" s="37" customFormat="1" x14ac:dyDescent="0.25">
      <c r="A20" t="s">
        <v>106</v>
      </c>
      <c r="B20" s="33">
        <v>19</v>
      </c>
      <c r="C20" s="33" t="s">
        <v>40</v>
      </c>
      <c r="D20" s="33">
        <v>350</v>
      </c>
      <c r="E20" s="34">
        <v>14.251099999999997</v>
      </c>
      <c r="F20" s="34">
        <v>0.72099999999999975</v>
      </c>
      <c r="G20" s="34">
        <v>54.821287878787878</v>
      </c>
      <c r="H20" s="35">
        <v>0.10675</v>
      </c>
      <c r="I20" s="35">
        <v>0.26463333333333333</v>
      </c>
      <c r="J20" s="34">
        <v>0.15875999999999998</v>
      </c>
      <c r="K20" s="34">
        <v>15.206212643678159</v>
      </c>
      <c r="L20" s="34">
        <v>7.5233499999999995E-2</v>
      </c>
      <c r="M20" s="35"/>
      <c r="N20" s="35"/>
      <c r="O20" s="35">
        <v>0.31222300000000003</v>
      </c>
      <c r="P20" s="34">
        <v>1.435402222222222</v>
      </c>
      <c r="Q20" s="35"/>
      <c r="R20" s="35">
        <v>3.237410071942446E-3</v>
      </c>
      <c r="S20" s="36">
        <v>3.1446540880503146E-3</v>
      </c>
      <c r="T20" s="35"/>
      <c r="U20" s="36"/>
      <c r="V20" s="36">
        <v>5.666666666666666E-4</v>
      </c>
      <c r="W20" s="36">
        <v>1.8699186991869921E-3</v>
      </c>
      <c r="X20" s="36">
        <v>6.329113924050633E-4</v>
      </c>
      <c r="Y20" s="36">
        <v>5.7416267942583734E-4</v>
      </c>
      <c r="Z20" s="36"/>
      <c r="AA20" s="36">
        <v>6.9999999999999999E-4</v>
      </c>
      <c r="AB20" s="36"/>
      <c r="AC20" s="36"/>
      <c r="AD20" s="36"/>
      <c r="AE20" s="36"/>
      <c r="AF20" s="36"/>
      <c r="AG20" s="34">
        <v>33.926666666666669</v>
      </c>
      <c r="AI20" s="44">
        <f t="shared" si="1"/>
        <v>0.38148148148148137</v>
      </c>
      <c r="AJ20" s="72"/>
      <c r="AK20" s="44">
        <f t="shared" si="2"/>
        <v>1.0037777777777777</v>
      </c>
      <c r="AL20" s="44">
        <f t="shared" si="3"/>
        <v>2.6312621359223307</v>
      </c>
      <c r="AM20" s="44">
        <f t="shared" si="0"/>
        <v>1.0037777777777777</v>
      </c>
      <c r="AN20" s="44">
        <v>0</v>
      </c>
      <c r="AO20" s="72">
        <f t="shared" si="5"/>
        <v>100</v>
      </c>
      <c r="AP20" s="72"/>
      <c r="AQ20" s="24">
        <v>19</v>
      </c>
      <c r="AR20" s="85">
        <v>19.016611295681063</v>
      </c>
    </row>
    <row r="21" spans="1:44" s="37" customFormat="1" x14ac:dyDescent="0.25">
      <c r="A21" t="s">
        <v>106</v>
      </c>
      <c r="B21" s="33">
        <v>20</v>
      </c>
      <c r="C21" s="33" t="s">
        <v>41</v>
      </c>
      <c r="D21" s="33">
        <v>375</v>
      </c>
      <c r="E21" s="34"/>
      <c r="F21" s="34">
        <v>5.2639999999999993</v>
      </c>
      <c r="G21" s="34">
        <v>33.133522727272727</v>
      </c>
      <c r="H21" s="35">
        <v>4.4374999999999991E-2</v>
      </c>
      <c r="I21" s="35">
        <v>5</v>
      </c>
      <c r="J21" s="34">
        <v>1.5332799999999998</v>
      </c>
      <c r="K21" s="34">
        <v>0.82813218390804599</v>
      </c>
      <c r="L21" s="34">
        <v>0.18219700000000003</v>
      </c>
      <c r="M21" s="35">
        <v>1.7499999999999998E-2</v>
      </c>
      <c r="N21" s="35"/>
      <c r="O21" s="35">
        <v>7.0949999999999999E-2</v>
      </c>
      <c r="P21" s="34">
        <v>17.147712592592594</v>
      </c>
      <c r="Q21" s="35">
        <v>1.0564516129032258E-2</v>
      </c>
      <c r="R21" s="35">
        <v>1.544364508393286E-2</v>
      </c>
      <c r="S21" s="36">
        <v>1.5849056603773583E-2</v>
      </c>
      <c r="T21" s="35">
        <v>1.4666666666666665E-3</v>
      </c>
      <c r="U21" s="36">
        <v>3.5E-4</v>
      </c>
      <c r="V21" s="36">
        <v>4.6000000000000008E-3</v>
      </c>
      <c r="W21" s="36">
        <v>7.3170731707317073E-4</v>
      </c>
      <c r="X21" s="36">
        <v>3.7974683544303796E-3</v>
      </c>
      <c r="Y21" s="36">
        <v>3.42902711323764E-3</v>
      </c>
      <c r="Z21" s="36"/>
      <c r="AA21" s="36">
        <v>2.5000000000000001E-3</v>
      </c>
      <c r="AB21" s="36"/>
      <c r="AC21" s="36">
        <v>1.2999999999999999E-3</v>
      </c>
      <c r="AD21" s="36">
        <v>2.8999999999999998E-3</v>
      </c>
      <c r="AE21" s="36"/>
      <c r="AF21" s="36">
        <v>1.2000000000000001E-3</v>
      </c>
      <c r="AG21" s="34">
        <v>37.619999999999997</v>
      </c>
      <c r="AI21" s="44">
        <f t="shared" si="1"/>
        <v>2.7851851851851848</v>
      </c>
      <c r="AJ21" s="72"/>
      <c r="AK21" s="44">
        <f t="shared" si="2"/>
        <v>11.99140740740741</v>
      </c>
      <c r="AL21" s="44">
        <f t="shared" si="3"/>
        <v>4.3054255319148949</v>
      </c>
      <c r="AM21" s="44">
        <f t="shared" si="0"/>
        <v>2.2818755319148938</v>
      </c>
      <c r="AN21" s="44">
        <f t="shared" si="4"/>
        <v>9.709531875492516</v>
      </c>
      <c r="AO21" s="72">
        <f t="shared" si="5"/>
        <v>19.029255319148934</v>
      </c>
      <c r="AP21" s="72"/>
      <c r="AQ21" s="24">
        <v>20</v>
      </c>
      <c r="AR21" s="85">
        <v>15.362318840579714</v>
      </c>
    </row>
    <row r="22" spans="1:44" s="37" customFormat="1" x14ac:dyDescent="0.25">
      <c r="A22" t="s">
        <v>106</v>
      </c>
      <c r="B22" s="33">
        <v>21</v>
      </c>
      <c r="C22" s="33" t="s">
        <v>42</v>
      </c>
      <c r="D22" s="33">
        <v>399</v>
      </c>
      <c r="E22" s="34">
        <v>33.150199999999998</v>
      </c>
      <c r="F22" s="34"/>
      <c r="G22" s="34">
        <v>29.10481060606061</v>
      </c>
      <c r="H22" s="35"/>
      <c r="I22" s="35">
        <v>2.5600000000000001E-2</v>
      </c>
      <c r="J22" s="34"/>
      <c r="K22" s="34">
        <v>27.983908045977017</v>
      </c>
      <c r="L22" s="34"/>
      <c r="M22" s="35">
        <v>2.0150000000000001E-2</v>
      </c>
      <c r="N22" s="35"/>
      <c r="O22" s="35">
        <v>0.45412300000000005</v>
      </c>
      <c r="P22" s="34">
        <v>1.5555575308641971</v>
      </c>
      <c r="Q22" s="35"/>
      <c r="R22" s="35">
        <v>1.9184652278177458E-3</v>
      </c>
      <c r="S22" s="36">
        <v>1.3899371069182388E-2</v>
      </c>
      <c r="T22" s="35"/>
      <c r="U22" s="36"/>
      <c r="V22" s="36"/>
      <c r="W22" s="36">
        <v>2.5203252032520323E-3</v>
      </c>
      <c r="X22" s="36">
        <v>6.7510548523206737E-4</v>
      </c>
      <c r="Y22" s="36"/>
      <c r="Z22" s="36"/>
      <c r="AA22" s="36">
        <v>8.0000000000000004E-4</v>
      </c>
      <c r="AB22" s="36"/>
      <c r="AC22" s="36"/>
      <c r="AD22" s="36"/>
      <c r="AE22" s="36"/>
      <c r="AF22" s="36"/>
      <c r="AG22" s="34">
        <v>31.053333333333331</v>
      </c>
      <c r="AI22" s="44">
        <f t="shared" si="1"/>
        <v>0</v>
      </c>
      <c r="AJ22" s="72"/>
      <c r="AK22" s="44">
        <f t="shared" si="2"/>
        <v>1.0878024691358021</v>
      </c>
      <c r="AL22" s="44"/>
      <c r="AM22" s="44">
        <f t="shared" si="0"/>
        <v>1.0878024691358021</v>
      </c>
      <c r="AN22" s="44">
        <v>0</v>
      </c>
      <c r="AO22" s="72">
        <f t="shared" si="5"/>
        <v>100</v>
      </c>
      <c r="AP22" s="72"/>
      <c r="AQ22" s="24">
        <v>21</v>
      </c>
      <c r="AR22" s="86">
        <v>14.531607006854538</v>
      </c>
    </row>
    <row r="23" spans="1:44" s="37" customFormat="1" x14ac:dyDescent="0.25">
      <c r="B23" s="33"/>
      <c r="C23" s="33"/>
      <c r="D23" s="33"/>
      <c r="E23" s="34"/>
      <c r="F23" s="34"/>
      <c r="G23" s="34"/>
      <c r="H23" s="35"/>
      <c r="I23" s="35"/>
      <c r="J23" s="34"/>
      <c r="K23" s="34"/>
      <c r="L23" s="34"/>
      <c r="M23" s="35"/>
      <c r="N23" s="35"/>
      <c r="O23" s="35"/>
      <c r="P23" s="34"/>
      <c r="Q23" s="35"/>
      <c r="R23" s="35"/>
      <c r="S23" s="36"/>
      <c r="T23" s="35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4"/>
      <c r="AI23" s="44"/>
      <c r="AJ23" s="72"/>
      <c r="AK23" s="44"/>
      <c r="AL23" s="44"/>
      <c r="AM23" s="44"/>
      <c r="AN23" s="44"/>
      <c r="AO23" s="72"/>
      <c r="AP23" s="72"/>
      <c r="AQ23" s="24">
        <v>22</v>
      </c>
      <c r="AR23" s="85">
        <v>13.706896551724141</v>
      </c>
    </row>
    <row r="24" spans="1:44" s="37" customFormat="1" x14ac:dyDescent="0.25">
      <c r="A24" s="37" t="s">
        <v>107</v>
      </c>
      <c r="B24" s="33">
        <v>22</v>
      </c>
      <c r="C24" s="33" t="s">
        <v>43</v>
      </c>
      <c r="D24" s="33">
        <v>166</v>
      </c>
      <c r="E24" s="34">
        <v>18.11613333333333</v>
      </c>
      <c r="F24" s="34">
        <v>1.3860000000000001</v>
      </c>
      <c r="G24" s="34">
        <v>36.209772727272728</v>
      </c>
      <c r="H24" s="35">
        <v>5.5291666666666659</v>
      </c>
      <c r="I24" s="35">
        <v>0.77246666666666675</v>
      </c>
      <c r="J24" s="34">
        <v>0.42791999999999997</v>
      </c>
      <c r="K24" s="34">
        <v>25.00287356321839</v>
      </c>
      <c r="L24" s="34">
        <v>0.17930233333333331</v>
      </c>
      <c r="M24" s="35">
        <v>3.3133333333333334E-2</v>
      </c>
      <c r="N24" s="35"/>
      <c r="O24" s="35">
        <v>0.6928160000000001</v>
      </c>
      <c r="P24" s="34">
        <v>3.1415511111111103</v>
      </c>
      <c r="Q24" s="35">
        <v>2.8629032258064516E-3</v>
      </c>
      <c r="R24" s="35">
        <v>0.28944844124700236</v>
      </c>
      <c r="S24" s="36">
        <v>2.452830188679245E-3</v>
      </c>
      <c r="T24" s="35">
        <v>1.7333333333333333E-3</v>
      </c>
      <c r="U24" s="36"/>
      <c r="V24" s="36">
        <v>9.0000000000000008E-4</v>
      </c>
      <c r="W24" s="36">
        <v>2.7642276422764232E-3</v>
      </c>
      <c r="X24" s="36">
        <v>2.8270042194092826E-3</v>
      </c>
      <c r="Y24" s="36">
        <v>9.8883572567783095E-4</v>
      </c>
      <c r="Z24" s="36">
        <v>6.8965517241379316E-4</v>
      </c>
      <c r="AA24" s="36">
        <v>1.9533333333333333E-2</v>
      </c>
      <c r="AB24" s="36"/>
      <c r="AC24" s="36"/>
      <c r="AD24" s="36"/>
      <c r="AE24" s="36"/>
      <c r="AF24" s="36">
        <v>2.1266666666666666E-2</v>
      </c>
      <c r="AG24" s="34">
        <v>27.853333333333335</v>
      </c>
      <c r="AI24" s="44">
        <f t="shared" si="1"/>
        <v>0.73333333333333339</v>
      </c>
      <c r="AJ24" s="72">
        <f>AI24/Z24</f>
        <v>1063.3333333333333</v>
      </c>
      <c r="AK24" s="44">
        <f t="shared" si="2"/>
        <v>2.1968888888888882</v>
      </c>
      <c r="AL24" s="44">
        <f t="shared" si="3"/>
        <v>2.9957575757575747</v>
      </c>
      <c r="AM24" s="44">
        <f t="shared" ref="AM24:AM42" si="7">AK24-AN24</f>
        <v>1.5877515151515147</v>
      </c>
      <c r="AN24" s="44">
        <f t="shared" si="4"/>
        <v>0.60913737373737353</v>
      </c>
      <c r="AO24" s="72">
        <f t="shared" si="5"/>
        <v>72.272727272727266</v>
      </c>
      <c r="AP24" s="72"/>
      <c r="AQ24" s="24">
        <v>23</v>
      </c>
      <c r="AR24" s="86">
        <v>13.615604186489065</v>
      </c>
    </row>
    <row r="25" spans="1:44" s="37" customFormat="1" x14ac:dyDescent="0.25">
      <c r="A25" s="37" t="s">
        <v>107</v>
      </c>
      <c r="B25" s="33">
        <v>23</v>
      </c>
      <c r="C25" s="33" t="s">
        <v>44</v>
      </c>
      <c r="D25" s="33">
        <v>210</v>
      </c>
      <c r="E25" s="34">
        <v>19.698666666666668</v>
      </c>
      <c r="F25" s="34">
        <v>7.3079999999999989</v>
      </c>
      <c r="G25" s="34">
        <v>35.265416666666667</v>
      </c>
      <c r="H25" s="35"/>
      <c r="I25" s="35">
        <v>0.65579999999999994</v>
      </c>
      <c r="J25" s="34">
        <v>0.43607999999999997</v>
      </c>
      <c r="K25" s="34">
        <v>23.454022988505749</v>
      </c>
      <c r="L25" s="34">
        <v>0.13888833333333334</v>
      </c>
      <c r="M25" s="35">
        <v>1.78E-2</v>
      </c>
      <c r="N25" s="35"/>
      <c r="O25" s="35">
        <v>0.4702050000000001</v>
      </c>
      <c r="P25" s="34">
        <v>3.1630540740740742</v>
      </c>
      <c r="Q25" s="35">
        <v>1.8548387096774194E-3</v>
      </c>
      <c r="R25" s="35">
        <v>0.7517505995203837</v>
      </c>
      <c r="S25" s="36"/>
      <c r="T25" s="35"/>
      <c r="U25" s="36">
        <v>4.0000000000000002E-4</v>
      </c>
      <c r="V25" s="36">
        <v>1.8333333333333333E-3</v>
      </c>
      <c r="W25" s="36">
        <v>4.7154471544715451E-3</v>
      </c>
      <c r="X25" s="36">
        <v>1.9409282700421941E-3</v>
      </c>
      <c r="Y25" s="36">
        <v>2.1052631578947372E-3</v>
      </c>
      <c r="Z25" s="36">
        <v>8.6206896551724148E-4</v>
      </c>
      <c r="AA25" s="36">
        <v>2.5000000000000001E-3</v>
      </c>
      <c r="AB25" s="36"/>
      <c r="AC25" s="36"/>
      <c r="AD25" s="36">
        <v>2.5999999999999999E-3</v>
      </c>
      <c r="AE25" s="36"/>
      <c r="AF25" s="36"/>
      <c r="AG25" s="34">
        <v>27.439999999999998</v>
      </c>
      <c r="AI25" s="73">
        <f t="shared" si="1"/>
        <v>3.8666666666666663</v>
      </c>
      <c r="AJ25" s="72">
        <f>AI25/Z25</f>
        <v>4485.3333333333321</v>
      </c>
      <c r="AK25" s="73">
        <f t="shared" si="2"/>
        <v>2.2119259259259261</v>
      </c>
      <c r="AL25" s="73">
        <f t="shared" si="3"/>
        <v>0.5720498084291189</v>
      </c>
      <c r="AM25" s="73">
        <f t="shared" si="7"/>
        <v>0.303186398467433</v>
      </c>
      <c r="AN25" s="73">
        <f t="shared" si="4"/>
        <v>1.9087395274584931</v>
      </c>
      <c r="AO25" s="74">
        <f t="shared" si="5"/>
        <v>13.706896551724141</v>
      </c>
      <c r="AP25" s="74"/>
      <c r="AQ25" s="24">
        <v>24</v>
      </c>
      <c r="AR25" s="85">
        <v>13.589743589743586</v>
      </c>
    </row>
    <row r="26" spans="1:44" s="37" customFormat="1" x14ac:dyDescent="0.25">
      <c r="A26" s="37" t="s">
        <v>107</v>
      </c>
      <c r="B26" s="33">
        <v>24</v>
      </c>
      <c r="C26" s="33" t="s">
        <v>45</v>
      </c>
      <c r="D26" s="33">
        <v>265</v>
      </c>
      <c r="E26" s="34">
        <v>14.549900000000001</v>
      </c>
      <c r="F26" s="34">
        <v>3.5629999999999997</v>
      </c>
      <c r="G26" s="34">
        <v>35.796363636363637</v>
      </c>
      <c r="H26" s="35">
        <v>7.9124999999999987E-2</v>
      </c>
      <c r="I26" s="35">
        <v>8.0633999999999997</v>
      </c>
      <c r="J26" s="34">
        <v>0.14262</v>
      </c>
      <c r="K26" s="34">
        <v>13.379454022988506</v>
      </c>
      <c r="L26" s="34">
        <v>0.27571699999999999</v>
      </c>
      <c r="M26" s="35">
        <v>3.5000000000000003E-2</v>
      </c>
      <c r="N26" s="3">
        <v>1.1169E-2</v>
      </c>
      <c r="O26" s="35">
        <v>0.32318800000000003</v>
      </c>
      <c r="P26" s="34">
        <v>7.9458567901234547</v>
      </c>
      <c r="Q26" s="35">
        <v>3.0645161290322582E-3</v>
      </c>
      <c r="R26" s="35">
        <v>8.6229016786570742</v>
      </c>
      <c r="S26" s="36"/>
      <c r="T26" s="35"/>
      <c r="U26" s="36">
        <v>5.4000000000000003E-3</v>
      </c>
      <c r="V26" s="36">
        <v>1E-3</v>
      </c>
      <c r="W26" s="36">
        <v>4.3292682926829272E-3</v>
      </c>
      <c r="X26" s="36">
        <v>2.974683544303797E-3</v>
      </c>
      <c r="Y26" s="36">
        <v>1.619617224880383E-2</v>
      </c>
      <c r="Z26" s="36">
        <v>1.5086206896551726E-3</v>
      </c>
      <c r="AA26" s="36"/>
      <c r="AB26" s="36"/>
      <c r="AC26" s="36">
        <v>8.0000000000000004E-4</v>
      </c>
      <c r="AD26" s="36">
        <v>2.325E-2</v>
      </c>
      <c r="AE26" s="36">
        <v>6.7000000000000002E-3</v>
      </c>
      <c r="AF26" s="36"/>
      <c r="AG26" s="34">
        <v>22.083333333333332</v>
      </c>
      <c r="AI26" s="44">
        <f t="shared" si="1"/>
        <v>1.8851851851851851</v>
      </c>
      <c r="AJ26" s="72">
        <f>AI26/Z26</f>
        <v>1249.6084656084654</v>
      </c>
      <c r="AK26" s="44">
        <f t="shared" si="2"/>
        <v>5.5565432098765424</v>
      </c>
      <c r="AL26" s="44">
        <f t="shared" si="3"/>
        <v>2.947478716437459</v>
      </c>
      <c r="AM26" s="44">
        <f t="shared" si="7"/>
        <v>1.5621637197118532</v>
      </c>
      <c r="AN26" s="44">
        <f t="shared" si="4"/>
        <v>3.9943794901646892</v>
      </c>
      <c r="AO26" s="72">
        <f t="shared" si="5"/>
        <v>28.113948919449903</v>
      </c>
      <c r="AP26" s="72"/>
      <c r="AQ26" s="24">
        <v>25</v>
      </c>
      <c r="AR26" s="86">
        <v>12.106598984771583</v>
      </c>
    </row>
    <row r="27" spans="1:44" s="37" customFormat="1" x14ac:dyDescent="0.25">
      <c r="A27" s="37" t="s">
        <v>107</v>
      </c>
      <c r="B27" s="33">
        <v>25</v>
      </c>
      <c r="C27" s="33" t="s">
        <v>46</v>
      </c>
      <c r="D27" s="33">
        <v>320</v>
      </c>
      <c r="E27" s="34">
        <v>13.329800000000001</v>
      </c>
      <c r="F27" s="34">
        <v>0.35700000000000004</v>
      </c>
      <c r="G27" s="34">
        <v>54.128219696969708</v>
      </c>
      <c r="H27" s="35"/>
      <c r="I27" s="35">
        <v>0.74089999999999989</v>
      </c>
      <c r="J27" s="34"/>
      <c r="K27" s="34">
        <v>16.216666666666669</v>
      </c>
      <c r="L27" s="34">
        <v>9.8195999999999992E-2</v>
      </c>
      <c r="M27" s="35">
        <v>2.3449999999999999E-2</v>
      </c>
      <c r="N27" s="35"/>
      <c r="O27" s="35">
        <v>0.27210400000000001</v>
      </c>
      <c r="P27" s="34">
        <v>1.5793555555555552</v>
      </c>
      <c r="Q27" s="35">
        <v>1.6129032258064516E-3</v>
      </c>
      <c r="R27" s="35">
        <v>0.19990407673860916</v>
      </c>
      <c r="S27" s="36">
        <v>0</v>
      </c>
      <c r="T27" s="35">
        <v>1.15E-3</v>
      </c>
      <c r="U27" s="36"/>
      <c r="V27" s="36">
        <v>3.9999999999999996E-4</v>
      </c>
      <c r="W27" s="36">
        <v>9.3495934959349604E-4</v>
      </c>
      <c r="X27" s="36"/>
      <c r="Y27" s="36">
        <v>8.2934609250398723E-4</v>
      </c>
      <c r="Z27" s="36"/>
      <c r="AA27" s="36">
        <v>8.9999999999999998E-4</v>
      </c>
      <c r="AB27" s="36"/>
      <c r="AC27" s="36"/>
      <c r="AD27" s="36">
        <v>1.1000000000000001E-3</v>
      </c>
      <c r="AE27" s="36"/>
      <c r="AF27" s="36"/>
      <c r="AG27" s="34">
        <v>31.126666666666665</v>
      </c>
      <c r="AI27" s="44">
        <f t="shared" si="1"/>
        <v>0.18888888888888891</v>
      </c>
      <c r="AJ27" s="72"/>
      <c r="AK27" s="44">
        <f t="shared" si="2"/>
        <v>1.1044444444444443</v>
      </c>
      <c r="AL27" s="44">
        <f t="shared" si="3"/>
        <v>5.8470588235294105</v>
      </c>
      <c r="AM27" s="44">
        <f t="shared" si="7"/>
        <v>1.1044444444444443</v>
      </c>
      <c r="AN27" s="44">
        <v>0</v>
      </c>
      <c r="AO27" s="72">
        <f t="shared" si="5"/>
        <v>100</v>
      </c>
      <c r="AP27" s="72"/>
      <c r="AQ27" s="24">
        <v>26</v>
      </c>
      <c r="AR27" s="85">
        <v>11.653094462540709</v>
      </c>
    </row>
    <row r="28" spans="1:44" s="37" customFormat="1" x14ac:dyDescent="0.25">
      <c r="A28" s="37" t="s">
        <v>107</v>
      </c>
      <c r="B28" s="33">
        <v>26</v>
      </c>
      <c r="C28" s="33" t="s">
        <v>47</v>
      </c>
      <c r="D28" s="33">
        <v>446</v>
      </c>
      <c r="E28" s="34">
        <v>8.5822000000000003</v>
      </c>
      <c r="F28" s="34">
        <v>14.8995</v>
      </c>
      <c r="G28" s="34">
        <v>53.852613636363643</v>
      </c>
      <c r="H28" s="35">
        <v>0.137375</v>
      </c>
      <c r="I28" s="35">
        <v>1.6003999999999998</v>
      </c>
      <c r="J28" s="34"/>
      <c r="K28" s="34">
        <v>3.4820977011494252</v>
      </c>
      <c r="L28" s="34">
        <v>1.2487703333333331</v>
      </c>
      <c r="M28" s="35">
        <v>3.7633333333333331E-2</v>
      </c>
      <c r="N28" s="3">
        <v>9.1834000000000013E-3</v>
      </c>
      <c r="O28" s="35">
        <v>0.20799100000000001</v>
      </c>
      <c r="P28" s="34">
        <v>7.5248012345679012</v>
      </c>
      <c r="Q28" s="35">
        <v>7.1236559139784949E-3</v>
      </c>
      <c r="R28" s="35">
        <v>0.38402877697841725</v>
      </c>
      <c r="S28" s="36">
        <v>9.2830188679245279E-2</v>
      </c>
      <c r="T28" s="35"/>
      <c r="U28" s="36">
        <v>5.0000000000000001E-4</v>
      </c>
      <c r="V28" s="36">
        <v>1.3666666666666669E-3</v>
      </c>
      <c r="W28" s="36">
        <v>9.9999999999999985E-3</v>
      </c>
      <c r="X28" s="36">
        <v>3.2911392405063286E-3</v>
      </c>
      <c r="Y28" s="36">
        <v>9.8564593301435407E-3</v>
      </c>
      <c r="Z28" s="36">
        <v>1.724137931034483E-3</v>
      </c>
      <c r="AA28" s="36">
        <v>1.8E-3</v>
      </c>
      <c r="AB28" s="36">
        <v>1.1999999999999999E-3</v>
      </c>
      <c r="AC28" s="36">
        <v>2E-3</v>
      </c>
      <c r="AD28" s="36">
        <v>1.6999999999999999E-3</v>
      </c>
      <c r="AE28" s="36"/>
      <c r="AF28" s="36"/>
      <c r="AG28" s="34">
        <v>26.55</v>
      </c>
      <c r="AI28" s="73">
        <f t="shared" si="1"/>
        <v>7.8833333333333337</v>
      </c>
      <c r="AJ28" s="72">
        <f>AI28/Z28</f>
        <v>4572.333333333333</v>
      </c>
      <c r="AK28" s="73">
        <f t="shared" si="2"/>
        <v>5.262098765432099</v>
      </c>
      <c r="AL28" s="73">
        <f t="shared" si="3"/>
        <v>0.66749667214783492</v>
      </c>
      <c r="AM28" s="73">
        <f t="shared" si="7"/>
        <v>0.35377323623835277</v>
      </c>
      <c r="AN28" s="73">
        <f t="shared" si="4"/>
        <v>4.9083255291937462</v>
      </c>
      <c r="AO28" s="74">
        <f t="shared" si="5"/>
        <v>6.7230443974630072</v>
      </c>
      <c r="AP28" s="74"/>
      <c r="AQ28" s="24">
        <v>27</v>
      </c>
      <c r="AR28" s="86">
        <v>11.088725300271209</v>
      </c>
    </row>
    <row r="29" spans="1:44" s="37" customFormat="1" x14ac:dyDescent="0.25">
      <c r="A29" s="37" t="s">
        <v>107</v>
      </c>
      <c r="B29" s="33">
        <v>27</v>
      </c>
      <c r="C29" s="33" t="s">
        <v>48</v>
      </c>
      <c r="D29" s="33">
        <v>93</v>
      </c>
      <c r="E29" s="34">
        <v>12.881599999999999</v>
      </c>
      <c r="F29" s="34">
        <v>18.322499999999998</v>
      </c>
      <c r="G29" s="34">
        <v>54.509204545454551</v>
      </c>
      <c r="H29" s="35">
        <v>0.56920833333333332</v>
      </c>
      <c r="I29" s="35">
        <v>0.1046</v>
      </c>
      <c r="J29" s="34">
        <v>9.1433599999999995</v>
      </c>
      <c r="K29" s="34">
        <v>1.2270517241379311</v>
      </c>
      <c r="L29" s="34">
        <v>2.5646746666666664</v>
      </c>
      <c r="M29" s="35">
        <v>6.9699999999999998E-2</v>
      </c>
      <c r="N29" s="3">
        <v>1.6480480000000002E-2</v>
      </c>
      <c r="O29" s="35">
        <v>0.15673500000000001</v>
      </c>
      <c r="P29" s="34">
        <v>5.2485590123456785</v>
      </c>
      <c r="Q29" s="35">
        <v>6.2365591397849458E-3</v>
      </c>
      <c r="R29" s="35">
        <v>0.33249400479616309</v>
      </c>
      <c r="S29" s="36">
        <v>8.4905660377358472E-3</v>
      </c>
      <c r="T29" s="35"/>
      <c r="U29" s="36"/>
      <c r="V29" s="36">
        <v>1.7199999999999997E-2</v>
      </c>
      <c r="W29" s="36">
        <v>2.4796747967479674E-3</v>
      </c>
      <c r="X29" s="36">
        <v>4.1350210970464126E-3</v>
      </c>
      <c r="Y29" s="36">
        <v>1.25518341307815E-2</v>
      </c>
      <c r="Z29" s="36">
        <v>2.5862068965517241E-3</v>
      </c>
      <c r="AA29" s="36"/>
      <c r="AB29" s="36">
        <v>1.3333333333333333E-3</v>
      </c>
      <c r="AC29" s="36"/>
      <c r="AD29" s="36"/>
      <c r="AE29" s="36"/>
      <c r="AF29" s="36"/>
      <c r="AG29" s="34">
        <v>18.783333333333335</v>
      </c>
      <c r="AI29" s="73">
        <f t="shared" si="1"/>
        <v>9.6944444444444446</v>
      </c>
      <c r="AJ29" s="72">
        <f>AI29/Z29</f>
        <v>3748.5185185185187</v>
      </c>
      <c r="AK29" s="73">
        <f t="shared" si="2"/>
        <v>3.6703209876543208</v>
      </c>
      <c r="AL29" s="73">
        <f t="shared" si="3"/>
        <v>0.37860044571792423</v>
      </c>
      <c r="AM29" s="73">
        <f t="shared" si="7"/>
        <v>0.20065823623049983</v>
      </c>
      <c r="AN29" s="73">
        <f t="shared" si="4"/>
        <v>3.469662751423821</v>
      </c>
      <c r="AO29" s="74">
        <f t="shared" si="5"/>
        <v>5.4670487106017189</v>
      </c>
      <c r="AP29" s="74"/>
      <c r="AQ29" s="24">
        <v>28</v>
      </c>
      <c r="AR29" s="86">
        <v>11.037408407250284</v>
      </c>
    </row>
    <row r="30" spans="1:44" s="37" customFormat="1" x14ac:dyDescent="0.25">
      <c r="A30" s="37" t="s">
        <v>107</v>
      </c>
      <c r="B30" s="33">
        <v>28</v>
      </c>
      <c r="C30" s="33" t="s">
        <v>49</v>
      </c>
      <c r="D30" s="33">
        <v>250</v>
      </c>
      <c r="E30" s="34">
        <v>12.425099999999999</v>
      </c>
      <c r="F30" s="34">
        <v>2.9504999999999999</v>
      </c>
      <c r="G30" s="34">
        <v>51.623446969696964</v>
      </c>
      <c r="H30" s="35"/>
      <c r="I30" s="35">
        <v>4.7468666666666666</v>
      </c>
      <c r="J30" s="34">
        <v>0.68796000000000002</v>
      </c>
      <c r="K30" s="34">
        <v>6.8855862068965523</v>
      </c>
      <c r="L30" s="34">
        <v>0.12486033333333332</v>
      </c>
      <c r="M30" s="35">
        <v>2.6749999999999996E-2</v>
      </c>
      <c r="N30" s="35"/>
      <c r="O30" s="35">
        <v>0.17905200000000002</v>
      </c>
      <c r="P30" s="34">
        <v>5.2382841975308638</v>
      </c>
      <c r="Q30" s="35">
        <v>8.870967741935484E-3</v>
      </c>
      <c r="R30" s="35">
        <v>0.74985611510791372</v>
      </c>
      <c r="S30" s="36">
        <v>2.6289308176100624E-2</v>
      </c>
      <c r="T30" s="35">
        <v>5.3E-3</v>
      </c>
      <c r="U30" s="36">
        <v>5.9999999999999995E-4</v>
      </c>
      <c r="V30" s="36">
        <v>1.9999999999999996E-3</v>
      </c>
      <c r="W30" s="36">
        <v>1.0569105691056911E-3</v>
      </c>
      <c r="X30" s="36">
        <v>5.7594936708860759E-3</v>
      </c>
      <c r="Y30" s="36">
        <v>2.6156299840510364E-3</v>
      </c>
      <c r="Z30" s="36"/>
      <c r="AA30" s="36">
        <v>9.6333333333333323E-3</v>
      </c>
      <c r="AB30" s="36"/>
      <c r="AC30" s="36"/>
      <c r="AD30" s="36">
        <v>3.2000000000000002E-3</v>
      </c>
      <c r="AE30" s="36"/>
      <c r="AF30" s="36">
        <v>1.3299999999999999E-2</v>
      </c>
      <c r="AG30" s="34">
        <v>32.64</v>
      </c>
      <c r="AI30" s="44">
        <f t="shared" si="1"/>
        <v>1.5611111111111111</v>
      </c>
      <c r="AJ30" s="72"/>
      <c r="AK30" s="44">
        <f t="shared" si="2"/>
        <v>3.6631358024691356</v>
      </c>
      <c r="AL30" s="44">
        <f t="shared" si="3"/>
        <v>2.346492684855674</v>
      </c>
      <c r="AM30" s="44">
        <f t="shared" si="7"/>
        <v>1.2436411229735076</v>
      </c>
      <c r="AN30" s="44">
        <f t="shared" si="4"/>
        <v>2.419494679495628</v>
      </c>
      <c r="AO30" s="72">
        <f t="shared" si="5"/>
        <v>33.950177935943067</v>
      </c>
      <c r="AP30" s="72"/>
      <c r="AQ30" s="24">
        <v>29</v>
      </c>
      <c r="AR30" s="86">
        <v>9.7413206262763818</v>
      </c>
    </row>
    <row r="31" spans="1:44" s="37" customFormat="1" x14ac:dyDescent="0.25">
      <c r="A31" s="37" t="s">
        <v>107</v>
      </c>
      <c r="B31" s="33">
        <v>29</v>
      </c>
      <c r="C31" s="33" t="s">
        <v>50</v>
      </c>
      <c r="D31" s="33">
        <v>300</v>
      </c>
      <c r="E31" s="34">
        <v>11.2714</v>
      </c>
      <c r="F31" s="34">
        <v>3.6225000000000005</v>
      </c>
      <c r="G31" s="34">
        <v>41.235530303030302</v>
      </c>
      <c r="H31" s="35"/>
      <c r="I31" s="35">
        <v>0.88716666666666677</v>
      </c>
      <c r="J31" s="34">
        <v>0.59923999999999999</v>
      </c>
      <c r="K31" s="34">
        <v>26.085057471264367</v>
      </c>
      <c r="L31" s="34">
        <v>0.21515166666666666</v>
      </c>
      <c r="M31" s="35">
        <v>2.9899999999999999E-2</v>
      </c>
      <c r="N31" s="35"/>
      <c r="O31" s="35">
        <v>0.48271800000000004</v>
      </c>
      <c r="P31" s="34">
        <v>3.1723755555555551</v>
      </c>
      <c r="Q31" s="35">
        <v>2.4596774193548386E-3</v>
      </c>
      <c r="R31" s="35">
        <v>0.70458033573141488</v>
      </c>
      <c r="S31" s="36">
        <v>8.6792452830188674E-3</v>
      </c>
      <c r="T31" s="35"/>
      <c r="U31" s="36"/>
      <c r="V31" s="36">
        <v>2.3666666666666667E-3</v>
      </c>
      <c r="W31" s="36">
        <v>6.1382113821138217E-3</v>
      </c>
      <c r="X31" s="36">
        <v>1.8565400843881853E-3</v>
      </c>
      <c r="Y31" s="36">
        <v>2.7432216905901117E-3</v>
      </c>
      <c r="Z31" s="36">
        <v>7.3275862068965529E-4</v>
      </c>
      <c r="AA31" s="36"/>
      <c r="AB31" s="36"/>
      <c r="AC31" s="36"/>
      <c r="AD31" s="36"/>
      <c r="AE31" s="36"/>
      <c r="AF31" s="36"/>
      <c r="AG31" s="34">
        <v>30.576666666666668</v>
      </c>
      <c r="AI31" s="44">
        <f t="shared" si="1"/>
        <v>1.916666666666667</v>
      </c>
      <c r="AJ31" s="72">
        <f t="shared" ref="AJ31:AJ40" si="8">AI31/Z31</f>
        <v>2615.6862745098038</v>
      </c>
      <c r="AK31" s="44">
        <f t="shared" si="2"/>
        <v>2.2184444444444442</v>
      </c>
      <c r="AL31" s="44">
        <f t="shared" si="3"/>
        <v>1.1574492753623185</v>
      </c>
      <c r="AM31" s="44">
        <f t="shared" si="7"/>
        <v>0.61344811594202886</v>
      </c>
      <c r="AN31" s="44">
        <f t="shared" si="4"/>
        <v>1.6049963285024154</v>
      </c>
      <c r="AO31" s="72">
        <f t="shared" si="5"/>
        <v>27.652173913043477</v>
      </c>
      <c r="AP31" s="72"/>
      <c r="AQ31" s="24">
        <v>30</v>
      </c>
      <c r="AR31" s="86">
        <v>9.2982456140350909</v>
      </c>
    </row>
    <row r="32" spans="1:44" s="37" customFormat="1" x14ac:dyDescent="0.25">
      <c r="A32" s="37" t="s">
        <v>107</v>
      </c>
      <c r="B32" s="33">
        <v>30</v>
      </c>
      <c r="C32" s="33" t="s">
        <v>51</v>
      </c>
      <c r="D32" s="33">
        <v>350</v>
      </c>
      <c r="E32" s="34"/>
      <c r="F32" s="34">
        <v>4.1019999999999994</v>
      </c>
      <c r="G32" s="34">
        <v>67.989583333333329</v>
      </c>
      <c r="H32" s="35"/>
      <c r="I32" s="35">
        <v>0.1158</v>
      </c>
      <c r="J32" s="34">
        <v>1.1502600000000001</v>
      </c>
      <c r="K32" s="34">
        <v>3.7388448275862065</v>
      </c>
      <c r="L32" s="34">
        <v>0.28879866666666659</v>
      </c>
      <c r="M32" s="35">
        <v>2.0199999999999999E-2</v>
      </c>
      <c r="N32" s="35"/>
      <c r="O32" s="35">
        <v>5.246E-2</v>
      </c>
      <c r="P32" s="34">
        <v>1.5779785185185184</v>
      </c>
      <c r="Q32" s="35">
        <v>2.096774193548387E-3</v>
      </c>
      <c r="R32" s="35">
        <v>2.1486810551558756E-2</v>
      </c>
      <c r="S32" s="36">
        <v>2.2641509433962261E-3</v>
      </c>
      <c r="T32" s="35">
        <v>5.9999999999999995E-4</v>
      </c>
      <c r="U32" s="36"/>
      <c r="V32" s="36">
        <v>2.3999999999999998E-3</v>
      </c>
      <c r="W32" s="36">
        <v>6.910569105691058E-4</v>
      </c>
      <c r="X32" s="36">
        <v>8.8607594936708869E-4</v>
      </c>
      <c r="Y32" s="36">
        <v>9.6012759170653918E-3</v>
      </c>
      <c r="Z32" s="36">
        <v>7.1839080459770125E-4</v>
      </c>
      <c r="AA32" s="36"/>
      <c r="AB32" s="36"/>
      <c r="AC32" s="36"/>
      <c r="AD32" s="36"/>
      <c r="AE32" s="36"/>
      <c r="AF32" s="36"/>
      <c r="AG32" s="34">
        <v>34.629999999999995</v>
      </c>
      <c r="AI32" s="73">
        <f t="shared" si="1"/>
        <v>2.1703703703703701</v>
      </c>
      <c r="AJ32" s="72">
        <f t="shared" si="8"/>
        <v>3021.1555555555547</v>
      </c>
      <c r="AK32" s="73">
        <f t="shared" si="2"/>
        <v>1.1034814814814815</v>
      </c>
      <c r="AL32" s="73">
        <f t="shared" si="3"/>
        <v>0.5084300341296929</v>
      </c>
      <c r="AM32" s="73">
        <f t="shared" si="7"/>
        <v>0.26946791808873727</v>
      </c>
      <c r="AN32" s="73">
        <f t="shared" si="4"/>
        <v>0.83401356339274424</v>
      </c>
      <c r="AO32" s="74">
        <f t="shared" si="5"/>
        <v>24.419795221843007</v>
      </c>
      <c r="AP32" s="74"/>
      <c r="AQ32" s="24">
        <v>31</v>
      </c>
      <c r="AR32" s="85">
        <v>9.1204588910133815</v>
      </c>
    </row>
    <row r="33" spans="1:44" s="37" customFormat="1" x14ac:dyDescent="0.25">
      <c r="A33" s="37" t="s">
        <v>107</v>
      </c>
      <c r="B33" s="33">
        <v>31</v>
      </c>
      <c r="C33" s="33" t="s">
        <v>52</v>
      </c>
      <c r="D33" s="33">
        <v>390</v>
      </c>
      <c r="E33" s="34">
        <v>22.609199999999998</v>
      </c>
      <c r="F33" s="34">
        <v>6.5204999999999993</v>
      </c>
      <c r="G33" s="34">
        <v>24.070946969696973</v>
      </c>
      <c r="H33" s="35">
        <v>7.3499999999999996E-2</v>
      </c>
      <c r="I33" s="35">
        <v>4.9366666666666665</v>
      </c>
      <c r="J33" s="34">
        <v>0.11899999999999999</v>
      </c>
      <c r="K33" s="34">
        <v>21.877011494252873</v>
      </c>
      <c r="L33" s="34">
        <v>0.22778799999999999</v>
      </c>
      <c r="M33" s="35">
        <v>1.61E-2</v>
      </c>
      <c r="N33" s="35"/>
      <c r="O33" s="35">
        <v>0.42836600000000002</v>
      </c>
      <c r="P33" s="34">
        <v>9.812271604938271</v>
      </c>
      <c r="Q33" s="35">
        <v>6.8010752688172048E-3</v>
      </c>
      <c r="R33" s="35">
        <v>2.0866187050359715</v>
      </c>
      <c r="S33" s="36">
        <v>2.3333333333333331E-2</v>
      </c>
      <c r="T33" s="35"/>
      <c r="U33" s="36">
        <v>3.9999999999999996E-4</v>
      </c>
      <c r="V33" s="36">
        <v>6.333333333333333E-4</v>
      </c>
      <c r="W33" s="36">
        <v>5.4471544715447157E-3</v>
      </c>
      <c r="X33" s="36">
        <v>8.438818565400843E-4</v>
      </c>
      <c r="Y33" s="36">
        <v>3.5406698564593303E-3</v>
      </c>
      <c r="Z33" s="36">
        <v>1.2356321839080461E-3</v>
      </c>
      <c r="AA33" s="36">
        <v>2.5999999999999999E-3</v>
      </c>
      <c r="AB33" s="36"/>
      <c r="AC33" s="36"/>
      <c r="AD33" s="36">
        <v>2.3E-3</v>
      </c>
      <c r="AE33" s="36"/>
      <c r="AF33" s="36"/>
      <c r="AG33" s="34">
        <v>24.48</v>
      </c>
      <c r="AI33" s="44">
        <f t="shared" si="1"/>
        <v>3.4499999999999997</v>
      </c>
      <c r="AJ33" s="72">
        <f t="shared" si="8"/>
        <v>2792.0930232558135</v>
      </c>
      <c r="AK33" s="44">
        <f t="shared" si="2"/>
        <v>6.8617283950617285</v>
      </c>
      <c r="AL33" s="44">
        <f t="shared" si="3"/>
        <v>1.9889067811773127</v>
      </c>
      <c r="AM33" s="44">
        <f t="shared" si="7"/>
        <v>1.054120594023976</v>
      </c>
      <c r="AN33" s="44">
        <f t="shared" si="4"/>
        <v>5.8076078010377525</v>
      </c>
      <c r="AO33" s="72">
        <f t="shared" si="5"/>
        <v>15.362318840579714</v>
      </c>
      <c r="AP33" s="72"/>
      <c r="AQ33" s="24">
        <v>32</v>
      </c>
      <c r="AR33" s="86">
        <v>9.0084985835693967</v>
      </c>
    </row>
    <row r="34" spans="1:44" s="37" customFormat="1" x14ac:dyDescent="0.25">
      <c r="A34" s="37" t="s">
        <v>107</v>
      </c>
      <c r="B34" s="33">
        <v>32</v>
      </c>
      <c r="C34" s="33" t="s">
        <v>53</v>
      </c>
      <c r="D34" s="33">
        <v>500</v>
      </c>
      <c r="E34" s="34"/>
      <c r="F34" s="34">
        <v>10.982999999999999</v>
      </c>
      <c r="G34" s="34">
        <v>64.187840909090909</v>
      </c>
      <c r="H34" s="35">
        <v>0.229625</v>
      </c>
      <c r="I34" s="35"/>
      <c r="J34" s="34">
        <v>5.2695600000000002</v>
      </c>
      <c r="K34" s="34">
        <v>2.1552758620689652</v>
      </c>
      <c r="L34" s="34">
        <v>1.8538670000000002</v>
      </c>
      <c r="M34" s="35">
        <v>5.8166666666666665E-2</v>
      </c>
      <c r="N34" s="3">
        <v>1.896248E-2</v>
      </c>
      <c r="O34" s="35">
        <v>0.20751800000000004</v>
      </c>
      <c r="P34" s="34">
        <v>7.2612928395061713</v>
      </c>
      <c r="Q34" s="35">
        <v>4.6505376344086018E-3</v>
      </c>
      <c r="R34" s="35">
        <v>2.2997601918465227E-2</v>
      </c>
      <c r="S34" s="36">
        <v>8.6792452830188674E-3</v>
      </c>
      <c r="T34" s="35"/>
      <c r="U34" s="36"/>
      <c r="V34" s="36">
        <v>9.7999999999999997E-3</v>
      </c>
      <c r="W34" s="36">
        <v>1.2195121951219512E-3</v>
      </c>
      <c r="X34" s="36">
        <v>1.0084388185654006E-2</v>
      </c>
      <c r="Y34" s="36">
        <v>9.8245614035087706E-3</v>
      </c>
      <c r="Z34" s="36">
        <v>2.4425287356321843E-3</v>
      </c>
      <c r="AA34" s="36"/>
      <c r="AB34" s="36">
        <v>1.5E-3</v>
      </c>
      <c r="AC34" s="36"/>
      <c r="AD34" s="36"/>
      <c r="AE34" s="36">
        <v>3.0999999999999999E-3</v>
      </c>
      <c r="AF34" s="36"/>
      <c r="AG34" s="34">
        <v>22.163333333333338</v>
      </c>
      <c r="AI34" s="73">
        <f t="shared" si="1"/>
        <v>5.8111111111111109</v>
      </c>
      <c r="AJ34" s="72">
        <f t="shared" si="8"/>
        <v>2379.1372549019602</v>
      </c>
      <c r="AK34" s="73">
        <f t="shared" si="2"/>
        <v>5.0778271604938263</v>
      </c>
      <c r="AL34" s="73">
        <f t="shared" si="3"/>
        <v>0.87381346930104087</v>
      </c>
      <c r="AM34" s="73">
        <f t="shared" si="7"/>
        <v>0.46312113872955152</v>
      </c>
      <c r="AN34" s="73">
        <f t="shared" si="4"/>
        <v>4.6147060217642748</v>
      </c>
      <c r="AO34" s="74">
        <f t="shared" si="5"/>
        <v>9.1204588910133815</v>
      </c>
      <c r="AP34" s="74"/>
      <c r="AQ34" s="24">
        <v>33</v>
      </c>
      <c r="AR34" s="86">
        <v>8.543283582089547</v>
      </c>
    </row>
    <row r="35" spans="1:44" x14ac:dyDescent="0.25">
      <c r="A35" s="37" t="s">
        <v>107</v>
      </c>
      <c r="B35" s="6">
        <v>33</v>
      </c>
      <c r="C35" s="6" t="s">
        <v>54</v>
      </c>
      <c r="D35" s="6">
        <v>630</v>
      </c>
      <c r="E35" s="7"/>
      <c r="F35" s="7">
        <v>7.3569999999999993</v>
      </c>
      <c r="G35" s="7">
        <v>42.038030303030297</v>
      </c>
      <c r="H35" s="3">
        <v>5.5062499999999993E-2</v>
      </c>
      <c r="I35" s="3">
        <v>6.2152999999999992</v>
      </c>
      <c r="J35" s="7">
        <v>3.9081600000000001</v>
      </c>
      <c r="K35" s="7">
        <v>2.0663275862068966</v>
      </c>
      <c r="L35" s="7">
        <v>0.43575866666666657</v>
      </c>
      <c r="M35" s="3">
        <v>6.7533333333333334E-2</v>
      </c>
      <c r="N35" s="3">
        <v>1.0871160000000001E-2</v>
      </c>
      <c r="O35" s="3">
        <v>2.9282999999999997E-2</v>
      </c>
      <c r="P35" s="7">
        <v>7.0274437037037023</v>
      </c>
      <c r="Q35" s="3">
        <v>1.6451612903225808E-2</v>
      </c>
      <c r="R35" s="3">
        <v>0.11733812949640288</v>
      </c>
      <c r="S35" s="13">
        <v>1.3836477987421384E-2</v>
      </c>
      <c r="T35" s="3">
        <v>1.15E-3</v>
      </c>
      <c r="U35" s="13">
        <v>5.0000000000000001E-4</v>
      </c>
      <c r="V35" s="13">
        <v>7.2666666666666669E-3</v>
      </c>
      <c r="W35" s="13">
        <v>1.2195121951219512E-3</v>
      </c>
      <c r="X35" s="13">
        <v>1.5189873417721517E-3</v>
      </c>
      <c r="Y35" s="13">
        <v>6.9696969696969703E-3</v>
      </c>
      <c r="Z35" s="13">
        <v>1.1494252873563218E-3</v>
      </c>
      <c r="AA35" s="13">
        <v>4.266666666666666E-3</v>
      </c>
      <c r="AB35" s="13"/>
      <c r="AC35" s="13"/>
      <c r="AD35" s="13"/>
      <c r="AE35" s="13">
        <v>3.3999999999999998E-3</v>
      </c>
      <c r="AF35" s="13">
        <v>2.0499999999999997E-3</v>
      </c>
      <c r="AG35" s="7">
        <v>43.21</v>
      </c>
      <c r="AI35" s="44">
        <f t="shared" si="1"/>
        <v>3.8925925925925924</v>
      </c>
      <c r="AJ35" s="72">
        <f t="shared" si="8"/>
        <v>3386.5555555555552</v>
      </c>
      <c r="AK35" s="44">
        <f t="shared" si="2"/>
        <v>4.9142962962962953</v>
      </c>
      <c r="AL35" s="44">
        <f t="shared" si="3"/>
        <v>1.262473834443387</v>
      </c>
      <c r="AM35" s="44">
        <f t="shared" si="7"/>
        <v>0.66911113225499541</v>
      </c>
      <c r="AN35" s="44">
        <f t="shared" si="4"/>
        <v>4.2451851640412999</v>
      </c>
      <c r="AO35" s="72">
        <f t="shared" si="5"/>
        <v>13.615604186489065</v>
      </c>
      <c r="AQ35" s="24">
        <v>34</v>
      </c>
      <c r="AR35" s="86">
        <v>7.5137831451824635</v>
      </c>
    </row>
    <row r="36" spans="1:44" x14ac:dyDescent="0.25">
      <c r="A36" s="37" t="s">
        <v>107</v>
      </c>
      <c r="B36" s="6">
        <v>34</v>
      </c>
      <c r="C36" s="6" t="s">
        <v>55</v>
      </c>
      <c r="D36" s="6">
        <v>730</v>
      </c>
      <c r="E36" s="7">
        <v>11.498266666666664</v>
      </c>
      <c r="F36" s="7">
        <v>11.1195</v>
      </c>
      <c r="G36" s="7">
        <v>46.472045454545459</v>
      </c>
      <c r="H36" s="3"/>
      <c r="I36" s="3">
        <v>0.1152</v>
      </c>
      <c r="J36" s="7">
        <v>1.1140799999999997</v>
      </c>
      <c r="K36" s="7">
        <v>16.063793103448276</v>
      </c>
      <c r="L36" s="7">
        <v>0.41065299999999999</v>
      </c>
      <c r="M36" s="3">
        <v>2.3099999999999999E-2</v>
      </c>
      <c r="N36" s="3"/>
      <c r="O36" s="3">
        <v>0.27481299999999997</v>
      </c>
      <c r="P36" s="7">
        <v>1.6881767901234566</v>
      </c>
      <c r="Q36" s="3"/>
      <c r="R36" s="3">
        <v>3.1750599520383692E-2</v>
      </c>
      <c r="S36" s="13">
        <v>3.2075471698113202E-3</v>
      </c>
      <c r="T36" s="3"/>
      <c r="U36" s="13"/>
      <c r="V36" s="13">
        <v>2.6666666666666666E-3</v>
      </c>
      <c r="W36" s="13">
        <v>7.1951219512195125E-3</v>
      </c>
      <c r="X36" s="13">
        <v>8.8607594936708858E-4</v>
      </c>
      <c r="Y36" s="13">
        <v>4.0350877192982457E-3</v>
      </c>
      <c r="Z36" s="13">
        <v>1.2356321839080461E-3</v>
      </c>
      <c r="AA36" s="13"/>
      <c r="AB36" s="13"/>
      <c r="AC36" s="13"/>
      <c r="AD36" s="13"/>
      <c r="AE36" s="13">
        <v>1.8666666666666666E-3</v>
      </c>
      <c r="AF36" s="13"/>
      <c r="AG36" s="7">
        <v>27.840000000000003</v>
      </c>
      <c r="AI36" s="73">
        <f t="shared" si="1"/>
        <v>5.8833333333333337</v>
      </c>
      <c r="AJ36" s="72">
        <f t="shared" si="8"/>
        <v>4761.395348837209</v>
      </c>
      <c r="AK36" s="73">
        <f t="shared" si="2"/>
        <v>1.1805432098765432</v>
      </c>
      <c r="AL36" s="73">
        <f t="shared" si="3"/>
        <v>0.20065890252859089</v>
      </c>
      <c r="AM36" s="73">
        <f t="shared" si="7"/>
        <v>0.1063492183401531</v>
      </c>
      <c r="AN36" s="73">
        <f t="shared" si="4"/>
        <v>1.0741939915363901</v>
      </c>
      <c r="AO36" s="74">
        <f t="shared" si="5"/>
        <v>9.0084985835693967</v>
      </c>
      <c r="AP36" s="74"/>
      <c r="AQ36" s="24">
        <v>35</v>
      </c>
      <c r="AR36" s="85">
        <v>6.7230443974630072</v>
      </c>
    </row>
    <row r="37" spans="1:44" x14ac:dyDescent="0.25">
      <c r="A37" s="37" t="s">
        <v>107</v>
      </c>
      <c r="B37" s="6">
        <v>35</v>
      </c>
      <c r="C37" s="6" t="s">
        <v>56</v>
      </c>
      <c r="D37" s="6">
        <v>782</v>
      </c>
      <c r="E37" s="7">
        <v>5.5609999999999999</v>
      </c>
      <c r="F37" s="7">
        <v>10.772999999999998</v>
      </c>
      <c r="G37" s="7">
        <v>57.727310606060612</v>
      </c>
      <c r="H37" s="3"/>
      <c r="I37" s="3">
        <v>4.1199000000000003</v>
      </c>
      <c r="J37" s="7">
        <v>5.6456000000000008</v>
      </c>
      <c r="K37" s="7"/>
      <c r="L37" s="7">
        <v>0.585669</v>
      </c>
      <c r="M37" s="3">
        <v>6.6900000000000001E-2</v>
      </c>
      <c r="N37" s="3">
        <v>2.7302E-2</v>
      </c>
      <c r="O37" s="3">
        <v>3.1905999999999997E-2</v>
      </c>
      <c r="P37" s="7">
        <v>5.6758288888888879</v>
      </c>
      <c r="Q37" s="3">
        <v>4.6774193548387091E-3</v>
      </c>
      <c r="R37" s="3">
        <v>1.9505755395683455</v>
      </c>
      <c r="S37" s="13">
        <v>3.8805031446540877E-2</v>
      </c>
      <c r="T37" s="3"/>
      <c r="U37" s="13">
        <v>6.9999999999999999E-4</v>
      </c>
      <c r="V37" s="13">
        <v>9.7999999999999997E-3</v>
      </c>
      <c r="W37" s="13">
        <v>8.9430894308943079E-4</v>
      </c>
      <c r="X37" s="13">
        <v>3.6708860759493674E-3</v>
      </c>
      <c r="Y37" s="13">
        <v>5.9011164274322169E-3</v>
      </c>
      <c r="Z37" s="13">
        <v>1.3793103448275863E-3</v>
      </c>
      <c r="AA37" s="13">
        <v>3.1333333333333335E-3</v>
      </c>
      <c r="AB37" s="13"/>
      <c r="AC37" s="13"/>
      <c r="AD37" s="13">
        <v>2.8E-3</v>
      </c>
      <c r="AE37" s="13">
        <v>1.1900000000000001E-2</v>
      </c>
      <c r="AF37" s="13">
        <v>1.1000000000000001E-3</v>
      </c>
      <c r="AG37" s="7">
        <v>24.646666666666665</v>
      </c>
      <c r="AI37" s="73">
        <f t="shared" si="1"/>
        <v>5.6999999999999993</v>
      </c>
      <c r="AJ37" s="72">
        <f t="shared" si="8"/>
        <v>4132.4999999999991</v>
      </c>
      <c r="AK37" s="73">
        <f t="shared" si="2"/>
        <v>3.9691111111111108</v>
      </c>
      <c r="AL37" s="73">
        <f t="shared" si="3"/>
        <v>0.69633528265107214</v>
      </c>
      <c r="AM37" s="73">
        <f t="shared" si="7"/>
        <v>0.36905769980506831</v>
      </c>
      <c r="AN37" s="73">
        <f t="shared" si="4"/>
        <v>3.6000534113060425</v>
      </c>
      <c r="AO37" s="74">
        <f t="shared" si="5"/>
        <v>9.2982456140350909</v>
      </c>
      <c r="AP37" s="74"/>
      <c r="AQ37" s="24">
        <v>36</v>
      </c>
      <c r="AR37" s="86">
        <v>6.6280685502547412</v>
      </c>
    </row>
    <row r="38" spans="1:44" x14ac:dyDescent="0.25">
      <c r="A38" s="37" t="s">
        <v>107</v>
      </c>
      <c r="B38" s="6">
        <v>36</v>
      </c>
      <c r="C38" s="6" t="s">
        <v>57</v>
      </c>
      <c r="D38" s="6">
        <v>840</v>
      </c>
      <c r="E38" s="7">
        <v>10.026399999999999</v>
      </c>
      <c r="F38" s="7">
        <v>15.113</v>
      </c>
      <c r="G38" s="7">
        <v>47.075946969696972</v>
      </c>
      <c r="H38" s="3">
        <v>0.14224999999999999</v>
      </c>
      <c r="I38" s="3">
        <v>2.9700000000000001E-2</v>
      </c>
      <c r="J38" s="7"/>
      <c r="K38" s="7">
        <v>7.8208103448275859</v>
      </c>
      <c r="L38" s="7">
        <v>1.5586666666666669</v>
      </c>
      <c r="M38" s="3">
        <v>3.7600000000000001E-2</v>
      </c>
      <c r="N38" s="3">
        <v>1.9392693333333332E-2</v>
      </c>
      <c r="O38" s="3">
        <v>0.24273500000000001</v>
      </c>
      <c r="P38" s="7">
        <v>14.858300246913576</v>
      </c>
      <c r="Q38" s="3">
        <v>5.3763440860215058E-3</v>
      </c>
      <c r="R38" s="3">
        <v>2.3357314148681061E-2</v>
      </c>
      <c r="S38" s="13">
        <v>2.5660377358490565E-2</v>
      </c>
      <c r="T38" s="3">
        <v>6.9999999999999999E-4</v>
      </c>
      <c r="U38" s="13"/>
      <c r="V38" s="13">
        <v>2.9999999999999997E-4</v>
      </c>
      <c r="W38" s="13">
        <v>4.3902439024390248E-3</v>
      </c>
      <c r="X38" s="13">
        <v>5.569620253164557E-3</v>
      </c>
      <c r="Y38" s="13">
        <v>5.9011164274322169E-3</v>
      </c>
      <c r="Z38" s="13">
        <v>1.1494252873563218E-3</v>
      </c>
      <c r="AA38" s="13"/>
      <c r="AB38" s="13"/>
      <c r="AC38" s="13">
        <v>1E-3</v>
      </c>
      <c r="AD38" s="13"/>
      <c r="AE38" s="13"/>
      <c r="AF38" s="13"/>
      <c r="AG38" s="7">
        <v>23.063333333333333</v>
      </c>
      <c r="AI38" s="44">
        <f t="shared" si="1"/>
        <v>7.9962962962962969</v>
      </c>
      <c r="AJ38" s="72">
        <f t="shared" si="8"/>
        <v>6956.7777777777783</v>
      </c>
      <c r="AK38" s="44">
        <f t="shared" si="2"/>
        <v>10.390419753086418</v>
      </c>
      <c r="AL38" s="44">
        <f t="shared" si="3"/>
        <v>1.2994040450825997</v>
      </c>
      <c r="AM38" s="44">
        <f t="shared" si="7"/>
        <v>0.68868414389377719</v>
      </c>
      <c r="AN38" s="44">
        <f t="shared" si="4"/>
        <v>9.7017356091926406</v>
      </c>
      <c r="AO38" s="72">
        <f t="shared" si="5"/>
        <v>6.6280685502547412</v>
      </c>
      <c r="AQ38" s="24">
        <v>37</v>
      </c>
      <c r="AR38" s="86">
        <v>6.5899148054340335</v>
      </c>
    </row>
    <row r="39" spans="1:44" x14ac:dyDescent="0.25">
      <c r="A39" s="37" t="s">
        <v>107</v>
      </c>
      <c r="B39" s="6">
        <v>37</v>
      </c>
      <c r="C39" s="6" t="s">
        <v>58</v>
      </c>
      <c r="D39" s="6">
        <v>15</v>
      </c>
      <c r="E39" s="7">
        <v>8.1256999999999984</v>
      </c>
      <c r="F39" s="7">
        <v>11.724999999999998</v>
      </c>
      <c r="G39" s="7">
        <v>42.09882575757576</v>
      </c>
      <c r="H39" s="3">
        <v>0.17099999999999999</v>
      </c>
      <c r="I39" s="3"/>
      <c r="J39" s="7">
        <v>4.6831199999999997</v>
      </c>
      <c r="K39" s="7">
        <v>0.18151724137931036</v>
      </c>
      <c r="L39" s="7">
        <v>0.62285433333333329</v>
      </c>
      <c r="M39" s="3">
        <v>3.0466666666666666E-2</v>
      </c>
      <c r="N39" s="3">
        <v>9.2826800000000015E-3</v>
      </c>
      <c r="O39" s="3">
        <v>0.20605600000000002</v>
      </c>
      <c r="P39" s="7">
        <v>6.2262906172839498</v>
      </c>
      <c r="Q39" s="3">
        <v>4.2204301075268813E-3</v>
      </c>
      <c r="R39" s="3">
        <v>0.26256594724220628</v>
      </c>
      <c r="S39" s="13"/>
      <c r="T39" s="3">
        <v>2.166666666666667E-3</v>
      </c>
      <c r="U39" s="13"/>
      <c r="V39" s="13">
        <v>1.2933333333333333E-2</v>
      </c>
      <c r="W39" s="13">
        <v>2.3577235772357721E-3</v>
      </c>
      <c r="X39" s="13">
        <v>8.8607594936708858E-4</v>
      </c>
      <c r="Y39" s="13">
        <v>5.4385964912280699E-3</v>
      </c>
      <c r="Z39" s="13">
        <v>1.5804597701149425E-3</v>
      </c>
      <c r="AA39" s="13">
        <v>8.0000000000000004E-4</v>
      </c>
      <c r="AB39" s="13"/>
      <c r="AC39" s="13"/>
      <c r="AD39" s="13"/>
      <c r="AE39" s="13"/>
      <c r="AF39" s="13"/>
      <c r="AG39" s="7">
        <v>40.059999999999995</v>
      </c>
      <c r="AI39" s="73">
        <f t="shared" si="1"/>
        <v>6.2037037037037033</v>
      </c>
      <c r="AJ39" s="72">
        <f t="shared" si="8"/>
        <v>3925.2525252525252</v>
      </c>
      <c r="AK39" s="73">
        <f t="shared" si="2"/>
        <v>4.3540493827160489</v>
      </c>
      <c r="AL39" s="73">
        <f t="shared" si="3"/>
        <v>0.7018467661691542</v>
      </c>
      <c r="AM39" s="73">
        <f t="shared" si="7"/>
        <v>0.37197878606965151</v>
      </c>
      <c r="AN39" s="73">
        <f t="shared" si="4"/>
        <v>3.9820705966463974</v>
      </c>
      <c r="AO39" s="74">
        <f t="shared" si="5"/>
        <v>8.543283582089547</v>
      </c>
      <c r="AP39" s="74"/>
      <c r="AQ39" s="24">
        <v>38</v>
      </c>
      <c r="AR39" s="86">
        <v>6.1760897712559366</v>
      </c>
    </row>
    <row r="40" spans="1:44" x14ac:dyDescent="0.25">
      <c r="A40" s="37" t="s">
        <v>107</v>
      </c>
      <c r="B40" s="6">
        <v>38</v>
      </c>
      <c r="C40" s="6" t="s">
        <v>59</v>
      </c>
      <c r="D40" s="6">
        <v>45</v>
      </c>
      <c r="E40" s="7">
        <v>22.658999999999999</v>
      </c>
      <c r="F40" s="7">
        <v>13.331499999999998</v>
      </c>
      <c r="G40" s="7">
        <v>47.918977272727275</v>
      </c>
      <c r="H40" s="3">
        <v>0.12306250000000001</v>
      </c>
      <c r="I40" s="3">
        <v>2.2840499999999997</v>
      </c>
      <c r="J40" s="7">
        <v>5.7307199999999998</v>
      </c>
      <c r="K40" s="7">
        <v>9.8780258620689647</v>
      </c>
      <c r="L40" s="7">
        <v>0.51725466666666664</v>
      </c>
      <c r="M40" s="3">
        <v>4.0066666666666667E-2</v>
      </c>
      <c r="N40" s="3">
        <v>1.131792E-2</v>
      </c>
      <c r="O40" s="3">
        <v>0.24479900000000002</v>
      </c>
      <c r="P40" s="7">
        <v>4.9039113580246907</v>
      </c>
      <c r="Q40" s="3">
        <v>4.0860215053763436E-3</v>
      </c>
      <c r="R40" s="3">
        <v>0.43398081534772193</v>
      </c>
      <c r="S40" s="13"/>
      <c r="T40" s="3">
        <v>4.7000000000000002E-3</v>
      </c>
      <c r="U40" s="13">
        <v>4.0000000000000002E-4</v>
      </c>
      <c r="V40" s="13">
        <v>9.2333333333333347E-3</v>
      </c>
      <c r="W40" s="13">
        <v>2.3577235772357721E-3</v>
      </c>
      <c r="X40" s="13">
        <v>2.0886075949367085E-3</v>
      </c>
      <c r="Y40" s="13">
        <v>7.9106858054226476E-3</v>
      </c>
      <c r="Z40" s="13">
        <v>1.4367816091954025E-3</v>
      </c>
      <c r="AA40" s="13">
        <v>1.2999999999999999E-3</v>
      </c>
      <c r="AB40" s="13">
        <v>1.1999999999999999E-3</v>
      </c>
      <c r="AC40" s="13">
        <v>8.9999999999999998E-4</v>
      </c>
      <c r="AD40" s="13">
        <v>2.2000000000000001E-3</v>
      </c>
      <c r="AE40" s="13"/>
      <c r="AF40" s="13"/>
      <c r="AG40" s="7">
        <v>25.7</v>
      </c>
      <c r="AI40" s="73">
        <f t="shared" si="1"/>
        <v>7.0537037037037029</v>
      </c>
      <c r="AJ40" s="72">
        <f t="shared" si="8"/>
        <v>4909.3777777777768</v>
      </c>
      <c r="AK40" s="73">
        <f t="shared" si="2"/>
        <v>3.4293086419753083</v>
      </c>
      <c r="AL40" s="73">
        <f t="shared" si="3"/>
        <v>0.48617134856042704</v>
      </c>
      <c r="AM40" s="73">
        <f t="shared" si="7"/>
        <v>0.25767081473702635</v>
      </c>
      <c r="AN40" s="73">
        <f t="shared" si="4"/>
        <v>3.1716378272382819</v>
      </c>
      <c r="AO40" s="74">
        <f t="shared" si="5"/>
        <v>7.5137831451824635</v>
      </c>
      <c r="AP40" s="74"/>
      <c r="AQ40" s="24">
        <v>39</v>
      </c>
      <c r="AR40" s="86">
        <v>6.1416309012875603</v>
      </c>
    </row>
    <row r="41" spans="1:44" x14ac:dyDescent="0.25">
      <c r="A41" s="37" t="s">
        <v>107</v>
      </c>
      <c r="B41" s="6">
        <v>39</v>
      </c>
      <c r="C41" s="6" t="s">
        <v>60</v>
      </c>
      <c r="D41" s="6">
        <v>265</v>
      </c>
      <c r="E41" s="7"/>
      <c r="F41" s="7">
        <v>1.5434999999999999</v>
      </c>
      <c r="G41" s="7">
        <v>72.768106060606058</v>
      </c>
      <c r="H41" s="3"/>
      <c r="I41" s="3">
        <v>0.66123333333333334</v>
      </c>
      <c r="J41" s="7">
        <v>0.25655999999999995</v>
      </c>
      <c r="K41" s="7">
        <v>2.6950000000000003</v>
      </c>
      <c r="L41" s="7">
        <v>0.12029566666666668</v>
      </c>
      <c r="M41" s="3">
        <v>2.0250000000000001E-2</v>
      </c>
      <c r="N41" s="7"/>
      <c r="O41" s="3">
        <v>7.563700000000001E-2</v>
      </c>
      <c r="P41" s="7">
        <v>0.87685481481481475</v>
      </c>
      <c r="Q41" s="3">
        <v>3.6290322580645159E-3</v>
      </c>
      <c r="R41" s="3">
        <v>0.19141486810551561</v>
      </c>
      <c r="S41" s="13">
        <v>7.9874213836477973E-3</v>
      </c>
      <c r="T41" s="3">
        <v>1.6333333333333332E-3</v>
      </c>
      <c r="U41" s="13"/>
      <c r="V41" s="13">
        <v>1.0333333333333334E-3</v>
      </c>
      <c r="W41" s="13">
        <v>4.471544715447155E-4</v>
      </c>
      <c r="X41" s="13"/>
      <c r="Y41" s="13">
        <v>1.0685805422647528E-3</v>
      </c>
      <c r="Z41" s="13"/>
      <c r="AA41" s="13">
        <v>2E-3</v>
      </c>
      <c r="AB41" s="13"/>
      <c r="AC41" s="13">
        <v>5.9999999999999995E-4</v>
      </c>
      <c r="AD41" s="13">
        <v>1.2999999999999999E-3</v>
      </c>
      <c r="AE41" s="13"/>
      <c r="AF41" s="13">
        <v>8.5000000000000006E-4</v>
      </c>
      <c r="AG41" s="7">
        <v>34.323333333333331</v>
      </c>
      <c r="AI41" s="73">
        <f t="shared" si="1"/>
        <v>0.81666666666666665</v>
      </c>
      <c r="AJ41" s="72"/>
      <c r="AK41" s="73">
        <f t="shared" si="2"/>
        <v>0.61318518518518517</v>
      </c>
      <c r="AL41" s="73">
        <f t="shared" si="3"/>
        <v>0.75083900226757372</v>
      </c>
      <c r="AM41" s="73">
        <f t="shared" si="7"/>
        <v>0.39794467120181404</v>
      </c>
      <c r="AN41" s="73">
        <f t="shared" si="4"/>
        <v>0.21524051398337113</v>
      </c>
      <c r="AO41" s="74">
        <f t="shared" si="5"/>
        <v>64.897959183673464</v>
      </c>
      <c r="AP41" s="74"/>
      <c r="AQ41" s="26">
        <v>40</v>
      </c>
      <c r="AR41" s="87">
        <v>5.4670487106017189</v>
      </c>
    </row>
    <row r="42" spans="1:44" x14ac:dyDescent="0.25">
      <c r="A42" s="37" t="s">
        <v>107</v>
      </c>
      <c r="B42" s="6">
        <v>40</v>
      </c>
      <c r="C42" s="6" t="s">
        <v>61</v>
      </c>
      <c r="D42" s="6">
        <v>389</v>
      </c>
      <c r="E42" s="7">
        <v>23.389399999999998</v>
      </c>
      <c r="F42" s="7">
        <v>0.54074999999999995</v>
      </c>
      <c r="G42" s="7">
        <v>56.681628787878793</v>
      </c>
      <c r="H42" s="3">
        <v>0.484375</v>
      </c>
      <c r="I42" s="3">
        <v>0.1295</v>
      </c>
      <c r="J42" s="7"/>
      <c r="K42" s="7">
        <v>13.733074712643678</v>
      </c>
      <c r="L42" s="7">
        <v>0.13560399999999997</v>
      </c>
      <c r="M42" s="3">
        <v>2.0799999999999999E-2</v>
      </c>
      <c r="N42" s="7"/>
      <c r="O42" s="3">
        <v>0.27919900000000003</v>
      </c>
      <c r="P42" s="7">
        <v>1.0623311111111111</v>
      </c>
      <c r="Q42" s="3"/>
      <c r="R42" s="3">
        <v>3.357314148681055E-3</v>
      </c>
      <c r="S42" s="13">
        <v>1.050314465408805E-2</v>
      </c>
      <c r="T42" s="3"/>
      <c r="U42" s="13"/>
      <c r="V42" s="13">
        <v>5.4999999999999992E-4</v>
      </c>
      <c r="W42" s="13">
        <v>1.1788617886178861E-3</v>
      </c>
      <c r="X42" s="13">
        <v>7.5949367088607594E-4</v>
      </c>
      <c r="Y42" s="13">
        <v>5.5023923444976082E-4</v>
      </c>
      <c r="Z42" s="13"/>
      <c r="AA42" s="13">
        <v>1E-3</v>
      </c>
      <c r="AB42" s="13"/>
      <c r="AC42" s="13"/>
      <c r="AD42" s="13"/>
      <c r="AE42" s="13"/>
      <c r="AF42" s="13">
        <v>5.2333333333333329E-3</v>
      </c>
      <c r="AG42" s="7">
        <v>35.476666666666667</v>
      </c>
      <c r="AI42" s="44">
        <f t="shared" si="1"/>
        <v>0.28611111111111109</v>
      </c>
      <c r="AJ42" s="72"/>
      <c r="AK42" s="44">
        <f t="shared" si="2"/>
        <v>0.74288888888888893</v>
      </c>
      <c r="AL42" s="44">
        <f t="shared" si="3"/>
        <v>2.5965048543689324</v>
      </c>
      <c r="AM42" s="44">
        <f t="shared" si="7"/>
        <v>0.74288888888888893</v>
      </c>
      <c r="AN42" s="44">
        <v>0</v>
      </c>
      <c r="AO42" s="72">
        <f t="shared" si="5"/>
        <v>100</v>
      </c>
      <c r="AR42" s="79"/>
    </row>
    <row r="43" spans="1:44" x14ac:dyDescent="0.25">
      <c r="B43" s="6"/>
      <c r="C43" s="6"/>
      <c r="D43" s="6"/>
      <c r="E43" s="7"/>
      <c r="F43" s="7"/>
      <c r="G43" s="7"/>
      <c r="H43" s="3"/>
      <c r="I43" s="3"/>
      <c r="J43" s="7"/>
      <c r="K43" s="7"/>
      <c r="L43" s="7"/>
      <c r="M43" s="3"/>
      <c r="N43" s="7"/>
      <c r="O43" s="3"/>
      <c r="P43" s="7"/>
      <c r="Q43" s="3"/>
      <c r="R43" s="3"/>
      <c r="S43" s="13"/>
      <c r="T43" s="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7"/>
      <c r="AK43" s="75" t="s">
        <v>135</v>
      </c>
      <c r="AL43" s="76">
        <f>AVERAGE(AL2:AL42)</f>
        <v>1.6427165677758375</v>
      </c>
      <c r="AM43" s="76"/>
      <c r="AN43" s="75" t="s">
        <v>135</v>
      </c>
      <c r="AO43" s="77">
        <f>AVERAGE(AO2:AO42)</f>
        <v>36.081110145465956</v>
      </c>
      <c r="AP43" s="77"/>
    </row>
    <row r="44" spans="1:44" x14ac:dyDescent="0.25">
      <c r="B44" s="6"/>
      <c r="C44" s="6"/>
      <c r="D44" s="6"/>
      <c r="E44" s="11" t="s">
        <v>69</v>
      </c>
      <c r="F44" s="10" t="s">
        <v>68</v>
      </c>
      <c r="G44" s="10" t="s">
        <v>67</v>
      </c>
      <c r="H44" s="5" t="s">
        <v>0</v>
      </c>
      <c r="I44" s="5" t="s">
        <v>1</v>
      </c>
      <c r="J44" s="10" t="s">
        <v>66</v>
      </c>
      <c r="K44" s="11" t="s">
        <v>65</v>
      </c>
      <c r="L44" s="10" t="s">
        <v>64</v>
      </c>
      <c r="M44" s="5" t="s">
        <v>2</v>
      </c>
      <c r="N44" s="10" t="s">
        <v>105</v>
      </c>
      <c r="O44" s="5" t="s">
        <v>63</v>
      </c>
      <c r="P44" s="10" t="s">
        <v>104</v>
      </c>
      <c r="Q44" s="5" t="s">
        <v>3</v>
      </c>
      <c r="R44" s="5" t="s">
        <v>4</v>
      </c>
      <c r="S44" s="12" t="s">
        <v>5</v>
      </c>
      <c r="T44" s="5" t="s">
        <v>6</v>
      </c>
      <c r="U44" s="12" t="s">
        <v>7</v>
      </c>
      <c r="V44" s="12" t="s">
        <v>8</v>
      </c>
      <c r="W44" s="12" t="s">
        <v>9</v>
      </c>
      <c r="X44" s="12" t="s">
        <v>10</v>
      </c>
      <c r="Y44" s="12" t="s">
        <v>11</v>
      </c>
      <c r="Z44" s="12" t="s">
        <v>12</v>
      </c>
      <c r="AA44" s="12" t="s">
        <v>13</v>
      </c>
      <c r="AB44" s="12" t="s">
        <v>14</v>
      </c>
      <c r="AC44" s="12" t="s">
        <v>15</v>
      </c>
      <c r="AD44" s="12" t="s">
        <v>16</v>
      </c>
      <c r="AE44" s="12" t="s">
        <v>17</v>
      </c>
      <c r="AF44" s="12" t="s">
        <v>18</v>
      </c>
      <c r="AG44" s="11" t="s">
        <v>19</v>
      </c>
      <c r="AK44" s="75" t="s">
        <v>136</v>
      </c>
      <c r="AL44" s="76">
        <f>MEDIAN(AL2:AL42)</f>
        <v>1.1981844509341557</v>
      </c>
      <c r="AM44" s="76"/>
      <c r="AN44" s="75" t="s">
        <v>136</v>
      </c>
      <c r="AO44" s="77">
        <f>MEDIAN(AO2:AO42)</f>
        <v>14.946962923717127</v>
      </c>
      <c r="AP44" s="77"/>
    </row>
    <row r="45" spans="1:44" ht="18" x14ac:dyDescent="0.35">
      <c r="B45" s="6"/>
      <c r="C45" s="6"/>
      <c r="D45" t="s">
        <v>100</v>
      </c>
      <c r="E45" s="7">
        <f t="shared" ref="E45:M45" si="9">MIN(E2:E42)</f>
        <v>5.5609999999999999</v>
      </c>
      <c r="F45" s="7">
        <f t="shared" si="9"/>
        <v>0.35700000000000004</v>
      </c>
      <c r="G45" s="7">
        <f t="shared" si="9"/>
        <v>14.445607954545455</v>
      </c>
      <c r="H45" s="7">
        <f t="shared" si="9"/>
        <v>4.4374999999999991E-2</v>
      </c>
      <c r="I45" s="7">
        <f t="shared" si="9"/>
        <v>2.5600000000000001E-2</v>
      </c>
      <c r="J45" s="7">
        <f t="shared" si="9"/>
        <v>8.208E-2</v>
      </c>
      <c r="K45" s="7">
        <f t="shared" si="9"/>
        <v>0.18151724137931036</v>
      </c>
      <c r="L45" s="7">
        <f t="shared" si="9"/>
        <v>6.0008666666666668E-2</v>
      </c>
      <c r="M45" s="3">
        <f t="shared" si="9"/>
        <v>1.61E-2</v>
      </c>
      <c r="N45" s="3">
        <f t="shared" ref="N45" si="10">MIN(N2:N42)</f>
        <v>8.7366400000000004E-3</v>
      </c>
      <c r="O45" s="7">
        <f t="shared" ref="O45:AG45" si="11">MIN(O2:O42)</f>
        <v>2.9282999999999997E-2</v>
      </c>
      <c r="P45" s="7">
        <f t="shared" si="11"/>
        <v>0.87685481481481475</v>
      </c>
      <c r="Q45" s="3">
        <f t="shared" si="11"/>
        <v>1.6129032258064516E-3</v>
      </c>
      <c r="R45" s="3">
        <f t="shared" si="11"/>
        <v>1.9184652278177458E-3</v>
      </c>
      <c r="S45" s="3">
        <f t="shared" si="11"/>
        <v>0</v>
      </c>
      <c r="T45" s="3">
        <f t="shared" si="11"/>
        <v>5.9999999999999995E-4</v>
      </c>
      <c r="U45" s="3">
        <f t="shared" si="11"/>
        <v>2.9999999999999997E-4</v>
      </c>
      <c r="V45" s="3">
        <f t="shared" si="11"/>
        <v>2.9999999999999997E-4</v>
      </c>
      <c r="W45" s="3">
        <f t="shared" si="11"/>
        <v>4.0650406504065041E-4</v>
      </c>
      <c r="X45" s="3">
        <f t="shared" si="11"/>
        <v>5.0632911392405066E-4</v>
      </c>
      <c r="Y45" s="3">
        <f t="shared" si="11"/>
        <v>3.5885167464114838E-4</v>
      </c>
      <c r="Z45" s="3">
        <f t="shared" si="11"/>
        <v>6.03448275862069E-4</v>
      </c>
      <c r="AA45" s="3">
        <f t="shared" si="11"/>
        <v>6.9999999999999999E-4</v>
      </c>
      <c r="AB45" s="3">
        <f t="shared" si="11"/>
        <v>1.1999999999999999E-3</v>
      </c>
      <c r="AC45" s="3">
        <f t="shared" si="11"/>
        <v>5.9999999999999995E-4</v>
      </c>
      <c r="AD45" s="3">
        <f t="shared" si="11"/>
        <v>1.1000000000000001E-3</v>
      </c>
      <c r="AE45" s="3">
        <f t="shared" si="11"/>
        <v>1.4E-3</v>
      </c>
      <c r="AF45" s="3">
        <f t="shared" si="11"/>
        <v>7.5000000000000002E-4</v>
      </c>
      <c r="AG45" s="7">
        <f t="shared" si="11"/>
        <v>18.783333333333335</v>
      </c>
      <c r="AI45" s="78" t="s">
        <v>144</v>
      </c>
    </row>
    <row r="46" spans="1:44" x14ac:dyDescent="0.25">
      <c r="B46" s="6"/>
      <c r="C46" s="6"/>
      <c r="D46" t="s">
        <v>102</v>
      </c>
      <c r="E46" s="7">
        <f t="shared" ref="E46:M46" si="12">MAX(E2:E42)</f>
        <v>33.150199999999998</v>
      </c>
      <c r="F46" s="7">
        <f t="shared" si="12"/>
        <v>18.322499999999998</v>
      </c>
      <c r="G46" s="7">
        <f t="shared" si="12"/>
        <v>72.768106060606058</v>
      </c>
      <c r="H46" s="7">
        <f t="shared" si="12"/>
        <v>5.5291666666666659</v>
      </c>
      <c r="I46" s="7">
        <f t="shared" si="12"/>
        <v>8.0633999999999997</v>
      </c>
      <c r="J46" s="7">
        <f t="shared" si="12"/>
        <v>9.1433599999999995</v>
      </c>
      <c r="K46" s="7">
        <f t="shared" si="12"/>
        <v>32.690804597701145</v>
      </c>
      <c r="L46" s="7">
        <f t="shared" si="12"/>
        <v>2.5646746666666664</v>
      </c>
      <c r="M46" s="3">
        <f t="shared" si="12"/>
        <v>6.9699999999999998E-2</v>
      </c>
      <c r="N46" s="3">
        <f t="shared" ref="N46" si="13">MAX(N2:N42)</f>
        <v>2.7302E-2</v>
      </c>
      <c r="O46" s="7">
        <f t="shared" ref="O46:AG46" si="14">MAX(O2:O42)</f>
        <v>0.6928160000000001</v>
      </c>
      <c r="P46" s="7">
        <f t="shared" si="14"/>
        <v>17.147712592592594</v>
      </c>
      <c r="Q46" s="3">
        <f t="shared" si="14"/>
        <v>1.6451612903225808E-2</v>
      </c>
      <c r="R46" s="3">
        <f t="shared" si="14"/>
        <v>8.6229016786570742</v>
      </c>
      <c r="S46" s="3">
        <f t="shared" si="14"/>
        <v>0.33251572327044021</v>
      </c>
      <c r="T46" s="3">
        <f t="shared" si="14"/>
        <v>7.7333333333333342E-3</v>
      </c>
      <c r="U46" s="3">
        <f t="shared" si="14"/>
        <v>5.4000000000000003E-3</v>
      </c>
      <c r="V46" s="3">
        <f t="shared" si="14"/>
        <v>1.9166666666666669E-2</v>
      </c>
      <c r="W46" s="3">
        <f t="shared" si="14"/>
        <v>1.7113821138211385E-2</v>
      </c>
      <c r="X46" s="3">
        <f t="shared" si="14"/>
        <v>1.0084388185654006E-2</v>
      </c>
      <c r="Y46" s="3">
        <f t="shared" si="14"/>
        <v>1.619617224880383E-2</v>
      </c>
      <c r="Z46" s="3">
        <f t="shared" si="14"/>
        <v>2.5862068965517241E-3</v>
      </c>
      <c r="AA46" s="3">
        <f t="shared" si="14"/>
        <v>2.0500000000000001E-2</v>
      </c>
      <c r="AB46" s="3">
        <f t="shared" si="14"/>
        <v>1.5E-3</v>
      </c>
      <c r="AC46" s="3">
        <f t="shared" si="14"/>
        <v>2.0999999999999999E-3</v>
      </c>
      <c r="AD46" s="3">
        <f t="shared" si="14"/>
        <v>2.325E-2</v>
      </c>
      <c r="AE46" s="3">
        <f t="shared" si="14"/>
        <v>1.1900000000000001E-2</v>
      </c>
      <c r="AF46" s="3">
        <f t="shared" si="14"/>
        <v>2.1266666666666666E-2</v>
      </c>
      <c r="AG46" s="7">
        <f t="shared" si="14"/>
        <v>47.176666666666669</v>
      </c>
    </row>
    <row r="47" spans="1:44" x14ac:dyDescent="0.25">
      <c r="B47" s="6"/>
      <c r="C47" s="6"/>
      <c r="D47" t="s">
        <v>101</v>
      </c>
      <c r="E47" s="7">
        <f t="shared" ref="E47:M47" si="15">AVERAGE(E2:E42)</f>
        <v>16.362448275862068</v>
      </c>
      <c r="F47" s="7">
        <f t="shared" si="15"/>
        <v>7.2299407894736847</v>
      </c>
      <c r="G47" s="7">
        <f t="shared" si="15"/>
        <v>46.559454119318175</v>
      </c>
      <c r="H47" s="7">
        <f t="shared" si="15"/>
        <v>0.49011184210526304</v>
      </c>
      <c r="I47" s="7">
        <f t="shared" si="15"/>
        <v>1.9258175675675668</v>
      </c>
      <c r="J47" s="7">
        <f t="shared" si="15"/>
        <v>1.9334418750000002</v>
      </c>
      <c r="K47" s="7">
        <f t="shared" si="15"/>
        <v>11.526332652752572</v>
      </c>
      <c r="L47" s="7">
        <f t="shared" si="15"/>
        <v>0.51110862719298245</v>
      </c>
      <c r="M47" s="3">
        <f t="shared" si="15"/>
        <v>3.4975877192982459E-2</v>
      </c>
      <c r="N47" s="3">
        <f t="shared" ref="N47" si="16">AVERAGE(N2:N42)</f>
        <v>1.3456333333333334E-2</v>
      </c>
      <c r="O47" s="7">
        <f t="shared" ref="O47:AG47" si="17">AVERAGE(O2:O42)</f>
        <v>0.27205455000000006</v>
      </c>
      <c r="P47" s="7">
        <f t="shared" si="17"/>
        <v>5.6065233209876553</v>
      </c>
      <c r="Q47" s="3">
        <f t="shared" si="17"/>
        <v>5.9101382488479263E-3</v>
      </c>
      <c r="R47" s="3">
        <f t="shared" si="17"/>
        <v>0.73168854916067116</v>
      </c>
      <c r="S47" s="3">
        <f t="shared" si="17"/>
        <v>2.5755641879393273E-2</v>
      </c>
      <c r="T47" s="3">
        <f t="shared" si="17"/>
        <v>2.3122807017543863E-3</v>
      </c>
      <c r="U47" s="3">
        <f t="shared" si="17"/>
        <v>8.1960784313725487E-4</v>
      </c>
      <c r="V47" s="3">
        <f t="shared" si="17"/>
        <v>3.8112612612612616E-3</v>
      </c>
      <c r="W47" s="3">
        <f t="shared" si="17"/>
        <v>3.3826219512195126E-3</v>
      </c>
      <c r="X47" s="3">
        <f t="shared" si="17"/>
        <v>2.4671823722456632E-3</v>
      </c>
      <c r="Y47" s="3">
        <f t="shared" si="17"/>
        <v>4.6598254008226314E-3</v>
      </c>
      <c r="Z47" s="3">
        <f t="shared" si="17"/>
        <v>1.267446633825944E-3</v>
      </c>
      <c r="AA47" s="3">
        <f t="shared" si="17"/>
        <v>3.6850574712643672E-3</v>
      </c>
      <c r="AB47" s="3">
        <f t="shared" si="17"/>
        <v>1.2866666666666664E-3</v>
      </c>
      <c r="AC47" s="3">
        <f t="shared" si="17"/>
        <v>1.2272727272727272E-3</v>
      </c>
      <c r="AD47" s="3">
        <f t="shared" si="17"/>
        <v>3.7235294117647054E-3</v>
      </c>
      <c r="AE47" s="3">
        <f t="shared" si="17"/>
        <v>4.0296296296296295E-3</v>
      </c>
      <c r="AF47" s="3">
        <f t="shared" si="17"/>
        <v>3.8892857142857136E-3</v>
      </c>
      <c r="AG47" s="7">
        <f t="shared" si="17"/>
        <v>31.091999999999995</v>
      </c>
    </row>
    <row r="48" spans="1:44" x14ac:dyDescent="0.25">
      <c r="B48" s="6"/>
      <c r="C48" s="6"/>
      <c r="D48" t="s">
        <v>103</v>
      </c>
      <c r="E48" s="38">
        <f t="shared" ref="E48:M48" si="18">COUNT(E2:E42)</f>
        <v>29</v>
      </c>
      <c r="F48" s="38">
        <f t="shared" si="18"/>
        <v>38</v>
      </c>
      <c r="G48" s="38">
        <f t="shared" si="18"/>
        <v>40</v>
      </c>
      <c r="H48" s="38">
        <f t="shared" si="18"/>
        <v>19</v>
      </c>
      <c r="I48" s="38">
        <f t="shared" si="18"/>
        <v>37</v>
      </c>
      <c r="J48" s="38">
        <f t="shared" si="18"/>
        <v>32</v>
      </c>
      <c r="K48" s="38">
        <f t="shared" si="18"/>
        <v>38</v>
      </c>
      <c r="L48" s="38">
        <f t="shared" si="18"/>
        <v>38</v>
      </c>
      <c r="M48" s="38">
        <f t="shared" si="18"/>
        <v>38</v>
      </c>
      <c r="N48" s="38">
        <f t="shared" ref="N48" si="19">COUNT(N2:N42)</f>
        <v>17</v>
      </c>
      <c r="O48" s="38">
        <f t="shared" ref="O48:AG48" si="20">COUNT(O2:O42)</f>
        <v>40</v>
      </c>
      <c r="P48" s="38">
        <f t="shared" si="20"/>
        <v>40</v>
      </c>
      <c r="Q48" s="38">
        <f t="shared" si="20"/>
        <v>35</v>
      </c>
      <c r="R48" s="38">
        <f t="shared" si="20"/>
        <v>40</v>
      </c>
      <c r="S48" s="38">
        <f t="shared" si="20"/>
        <v>34</v>
      </c>
      <c r="T48" s="38">
        <f t="shared" si="20"/>
        <v>19</v>
      </c>
      <c r="U48" s="38">
        <f t="shared" si="20"/>
        <v>17</v>
      </c>
      <c r="V48" s="38">
        <f t="shared" si="20"/>
        <v>37</v>
      </c>
      <c r="W48" s="38">
        <f t="shared" si="20"/>
        <v>40</v>
      </c>
      <c r="X48" s="38">
        <f t="shared" si="20"/>
        <v>36</v>
      </c>
      <c r="Y48" s="38">
        <f t="shared" si="20"/>
        <v>38</v>
      </c>
      <c r="Z48" s="38">
        <f t="shared" si="20"/>
        <v>28</v>
      </c>
      <c r="AA48" s="38">
        <f t="shared" si="20"/>
        <v>29</v>
      </c>
      <c r="AB48" s="38">
        <f t="shared" si="20"/>
        <v>5</v>
      </c>
      <c r="AC48" s="38">
        <f t="shared" si="20"/>
        <v>11</v>
      </c>
      <c r="AD48" s="38">
        <f t="shared" si="20"/>
        <v>17</v>
      </c>
      <c r="AE48" s="38">
        <f t="shared" si="20"/>
        <v>9</v>
      </c>
      <c r="AF48" s="38">
        <f t="shared" si="20"/>
        <v>14</v>
      </c>
      <c r="AG48" s="38">
        <f t="shared" si="20"/>
        <v>40</v>
      </c>
    </row>
    <row r="49" spans="2:34" x14ac:dyDescent="0.25">
      <c r="B49" s="6"/>
      <c r="C49" s="6"/>
      <c r="D49" s="6"/>
      <c r="E49" s="7"/>
      <c r="F49" s="7"/>
      <c r="G49" s="7"/>
      <c r="H49" s="3"/>
      <c r="I49" s="3"/>
      <c r="J49" s="7"/>
      <c r="K49" s="7"/>
      <c r="L49" s="7"/>
      <c r="M49" s="3"/>
      <c r="N49" s="7"/>
      <c r="O49" s="7"/>
      <c r="P49" s="3"/>
      <c r="Q49" s="7"/>
      <c r="R49" s="3"/>
      <c r="S49" s="3"/>
      <c r="T49" s="13"/>
      <c r="U49" s="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7"/>
    </row>
    <row r="50" spans="2:34" x14ac:dyDescent="0.25">
      <c r="B50" s="6"/>
      <c r="C50" s="6"/>
      <c r="D50" s="6"/>
      <c r="E50" s="7"/>
      <c r="F50" s="7"/>
      <c r="G50" s="7"/>
      <c r="H50" s="3"/>
      <c r="I50" s="3"/>
      <c r="J50" s="7"/>
      <c r="K50" s="7"/>
      <c r="L50" s="7"/>
      <c r="M50" s="3"/>
      <c r="N50" s="7"/>
      <c r="O50" s="7"/>
      <c r="P50" s="3"/>
      <c r="Q50" s="7"/>
      <c r="R50" s="3"/>
      <c r="S50" s="3"/>
      <c r="T50" s="13"/>
      <c r="U50" s="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7"/>
    </row>
    <row r="51" spans="2:34" x14ac:dyDescent="0.25">
      <c r="B51" s="6"/>
      <c r="C51" s="6"/>
      <c r="D51" s="6"/>
      <c r="E51" s="7"/>
      <c r="F51" s="7"/>
      <c r="G51" s="7"/>
      <c r="H51" s="3"/>
      <c r="I51" s="3"/>
      <c r="J51" s="7"/>
      <c r="K51" s="7"/>
      <c r="L51" s="7"/>
      <c r="M51" s="3"/>
      <c r="N51" s="7"/>
      <c r="O51" s="7"/>
      <c r="P51" s="3"/>
      <c r="Q51" s="7"/>
      <c r="R51" s="3"/>
      <c r="S51" s="3"/>
      <c r="T51" s="13"/>
      <c r="U51" s="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7"/>
    </row>
    <row r="52" spans="2:34" x14ac:dyDescent="0.25">
      <c r="B52" s="6"/>
      <c r="C52" s="6"/>
      <c r="D52" s="6"/>
      <c r="E52" s="7"/>
      <c r="F52" s="7"/>
      <c r="G52" s="7"/>
      <c r="H52" s="3"/>
      <c r="I52" s="3"/>
      <c r="J52" s="7"/>
      <c r="K52" s="7"/>
      <c r="L52" s="7"/>
      <c r="M52" s="3"/>
      <c r="N52" s="7"/>
      <c r="O52" s="7"/>
      <c r="P52" s="3"/>
      <c r="Q52" s="7"/>
      <c r="R52" s="3"/>
      <c r="S52" s="3"/>
      <c r="T52" s="13"/>
      <c r="U52" s="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7"/>
    </row>
    <row r="53" spans="2:34" x14ac:dyDescent="0.25">
      <c r="B53" s="6"/>
      <c r="C53" s="6"/>
      <c r="D53" s="6"/>
      <c r="E53" s="7"/>
      <c r="F53" s="7"/>
      <c r="G53" s="7"/>
      <c r="H53" s="3"/>
      <c r="I53" s="3"/>
      <c r="J53" s="7"/>
      <c r="K53" s="7"/>
      <c r="L53" s="7"/>
      <c r="M53" s="3"/>
      <c r="N53" s="7"/>
      <c r="O53" s="7"/>
      <c r="P53" s="3"/>
      <c r="Q53" s="7"/>
      <c r="R53" s="3"/>
      <c r="S53" s="3"/>
      <c r="T53" s="13"/>
      <c r="U53" s="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7"/>
    </row>
    <row r="54" spans="2:34" x14ac:dyDescent="0.25">
      <c r="B54" s="6"/>
      <c r="C54" s="6"/>
      <c r="D54" s="6"/>
      <c r="E54" s="7"/>
      <c r="F54" s="7"/>
      <c r="G54" s="7"/>
      <c r="H54" s="3"/>
      <c r="I54" s="3"/>
      <c r="J54" s="7"/>
      <c r="K54" s="7"/>
      <c r="L54" s="7"/>
      <c r="M54" s="3"/>
      <c r="N54" s="7"/>
      <c r="O54" s="7"/>
      <c r="P54" s="3"/>
      <c r="Q54" s="7"/>
      <c r="R54" s="3"/>
      <c r="S54" s="3"/>
      <c r="T54" s="13"/>
      <c r="U54" s="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7"/>
    </row>
    <row r="55" spans="2:34" x14ac:dyDescent="0.25">
      <c r="B55" s="6"/>
      <c r="C55" s="6"/>
      <c r="D55" s="6"/>
      <c r="E55" s="7"/>
      <c r="F55" s="7"/>
      <c r="G55" s="7"/>
      <c r="H55" s="3"/>
      <c r="I55" s="3"/>
      <c r="J55" s="7"/>
      <c r="K55" s="7"/>
      <c r="L55" s="7"/>
      <c r="M55" s="3"/>
      <c r="N55" s="7"/>
      <c r="O55" s="7"/>
      <c r="P55" s="3"/>
      <c r="Q55" s="7"/>
      <c r="R55" s="3"/>
      <c r="S55" s="3"/>
      <c r="T55" s="13"/>
      <c r="U55" s="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7"/>
    </row>
    <row r="56" spans="2:34" x14ac:dyDescent="0.25">
      <c r="B56" s="6"/>
      <c r="C56" s="6"/>
      <c r="D56" s="6"/>
      <c r="E56" s="7"/>
      <c r="F56" s="7"/>
      <c r="G56" s="7"/>
      <c r="H56" s="3"/>
      <c r="I56" s="3"/>
      <c r="J56" s="7"/>
      <c r="K56" s="7"/>
      <c r="L56" s="7"/>
      <c r="M56" s="3"/>
      <c r="N56" s="7"/>
      <c r="O56" s="7"/>
      <c r="P56" s="3"/>
      <c r="Q56" s="7"/>
      <c r="R56" s="3"/>
      <c r="S56" s="3"/>
      <c r="T56" s="13"/>
      <c r="U56" s="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7"/>
    </row>
    <row r="57" spans="2:34" x14ac:dyDescent="0.25">
      <c r="B57" s="6"/>
      <c r="C57" s="6"/>
      <c r="D57" s="6"/>
      <c r="E57" s="7"/>
      <c r="F57" s="7"/>
      <c r="G57" s="7"/>
      <c r="H57" s="3"/>
      <c r="I57" s="3"/>
      <c r="J57" s="7"/>
      <c r="K57" s="7"/>
      <c r="L57" s="7"/>
      <c r="M57" s="3"/>
      <c r="N57" s="7"/>
      <c r="O57" s="7"/>
      <c r="P57" s="3"/>
      <c r="Q57" s="7"/>
      <c r="R57" s="3"/>
      <c r="S57" s="3"/>
      <c r="T57" s="13"/>
      <c r="U57" s="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7"/>
    </row>
    <row r="58" spans="2:34" x14ac:dyDescent="0.25">
      <c r="B58" s="6"/>
      <c r="C58" s="6"/>
      <c r="D58" s="6"/>
      <c r="E58" s="7"/>
      <c r="F58" s="7"/>
      <c r="G58" s="7"/>
      <c r="H58" s="3"/>
      <c r="I58" s="3"/>
      <c r="J58" s="7"/>
      <c r="K58" s="7"/>
      <c r="L58" s="7"/>
      <c r="M58" s="3"/>
      <c r="N58" s="7"/>
      <c r="O58" s="7"/>
      <c r="P58" s="3"/>
      <c r="Q58" s="7"/>
      <c r="R58" s="3"/>
      <c r="S58" s="3"/>
      <c r="T58" s="13"/>
      <c r="U58" s="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7"/>
    </row>
    <row r="59" spans="2:34" x14ac:dyDescent="0.25">
      <c r="B59" s="6"/>
      <c r="C59" s="6"/>
      <c r="D59" s="6"/>
      <c r="E59" s="7"/>
      <c r="F59" s="7"/>
      <c r="G59" s="7"/>
      <c r="H59" s="3"/>
      <c r="I59" s="3"/>
      <c r="J59" s="7"/>
      <c r="K59" s="7"/>
      <c r="L59" s="7"/>
      <c r="M59" s="3"/>
      <c r="N59" s="7"/>
      <c r="O59" s="7"/>
      <c r="P59" s="3"/>
      <c r="Q59" s="7"/>
      <c r="R59" s="3"/>
      <c r="S59" s="3"/>
      <c r="T59" s="13"/>
      <c r="U59" s="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7"/>
    </row>
    <row r="60" spans="2:34" x14ac:dyDescent="0.25">
      <c r="B60" s="6"/>
      <c r="C60" s="6"/>
      <c r="D60" s="6"/>
      <c r="E60" s="7"/>
      <c r="F60" s="7"/>
      <c r="G60" s="7"/>
      <c r="H60" s="3"/>
      <c r="I60" s="3"/>
      <c r="J60" s="7"/>
      <c r="K60" s="7"/>
      <c r="L60" s="7"/>
      <c r="M60" s="3"/>
      <c r="N60" s="7"/>
      <c r="O60" s="7"/>
      <c r="P60" s="3"/>
      <c r="Q60" s="7"/>
      <c r="R60" s="3"/>
      <c r="S60" s="3"/>
      <c r="T60" s="13"/>
      <c r="U60" s="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7"/>
    </row>
    <row r="61" spans="2:34" x14ac:dyDescent="0.25">
      <c r="B61" s="6"/>
      <c r="C61" s="6"/>
      <c r="D61" s="6"/>
      <c r="E61" s="7"/>
      <c r="F61" s="7"/>
      <c r="G61" s="7"/>
      <c r="H61" s="3"/>
      <c r="I61" s="3"/>
      <c r="J61" s="7"/>
      <c r="K61" s="7"/>
      <c r="L61" s="7"/>
      <c r="M61" s="3"/>
      <c r="N61" s="7"/>
      <c r="O61" s="7"/>
      <c r="P61" s="3"/>
      <c r="Q61" s="7"/>
      <c r="R61" s="3"/>
      <c r="S61" s="3"/>
      <c r="T61" s="13"/>
      <c r="U61" s="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7"/>
    </row>
    <row r="62" spans="2:34" x14ac:dyDescent="0.25">
      <c r="B62" s="6"/>
      <c r="C62" s="6"/>
      <c r="D62" s="6"/>
      <c r="E62" s="7"/>
      <c r="F62" s="7"/>
      <c r="G62" s="7"/>
      <c r="H62" s="3"/>
      <c r="I62" s="3"/>
      <c r="J62" s="7"/>
      <c r="K62" s="7"/>
      <c r="L62" s="7"/>
      <c r="M62" s="3"/>
      <c r="N62" s="7"/>
      <c r="O62" s="7"/>
      <c r="P62" s="3"/>
      <c r="Q62" s="7"/>
      <c r="R62" s="3"/>
      <c r="S62" s="3"/>
      <c r="T62" s="13"/>
      <c r="U62" s="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7"/>
    </row>
    <row r="63" spans="2:34" x14ac:dyDescent="0.25">
      <c r="B63" s="6"/>
      <c r="C63" s="6"/>
      <c r="D63" s="6"/>
      <c r="E63" s="7"/>
      <c r="F63" s="7"/>
      <c r="G63" s="7"/>
      <c r="H63" s="3"/>
      <c r="I63" s="3"/>
      <c r="J63" s="7"/>
      <c r="K63" s="7"/>
      <c r="L63" s="7"/>
      <c r="M63" s="3"/>
      <c r="N63" s="7"/>
      <c r="O63" s="7"/>
      <c r="P63" s="3"/>
      <c r="Q63" s="7"/>
      <c r="R63" s="3"/>
      <c r="S63" s="3"/>
      <c r="T63" s="13"/>
      <c r="U63" s="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7"/>
    </row>
    <row r="64" spans="2:34" x14ac:dyDescent="0.25">
      <c r="B64" s="6"/>
      <c r="C64" s="6"/>
      <c r="D64" s="6"/>
      <c r="E64" s="7"/>
      <c r="F64" s="7"/>
      <c r="G64" s="7"/>
      <c r="H64" s="3"/>
      <c r="I64" s="3"/>
      <c r="J64" s="7"/>
      <c r="K64" s="7"/>
      <c r="L64" s="7"/>
      <c r="M64" s="3"/>
      <c r="N64" s="7"/>
      <c r="O64" s="7"/>
      <c r="P64" s="3"/>
      <c r="Q64" s="7"/>
      <c r="R64" s="3"/>
      <c r="S64" s="3"/>
      <c r="T64" s="13"/>
      <c r="U64" s="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7"/>
    </row>
    <row r="65" spans="2:34" x14ac:dyDescent="0.25">
      <c r="B65" s="6"/>
      <c r="C65" s="6"/>
      <c r="D65" s="6"/>
      <c r="E65" s="7"/>
      <c r="F65" s="7"/>
      <c r="G65" s="7"/>
      <c r="H65" s="3"/>
      <c r="I65" s="3"/>
      <c r="J65" s="7"/>
      <c r="K65" s="7"/>
      <c r="L65" s="7"/>
      <c r="M65" s="3"/>
      <c r="N65" s="7"/>
      <c r="O65" s="7"/>
      <c r="P65" s="3"/>
      <c r="Q65" s="7"/>
      <c r="R65" s="3"/>
      <c r="S65" s="3"/>
      <c r="T65" s="13"/>
      <c r="U65" s="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7"/>
    </row>
    <row r="66" spans="2:34" x14ac:dyDescent="0.25">
      <c r="B66" s="6"/>
      <c r="C66" s="6"/>
      <c r="D66" s="6"/>
      <c r="E66" s="7"/>
      <c r="F66" s="7"/>
      <c r="G66" s="7"/>
      <c r="H66" s="3"/>
      <c r="I66" s="3"/>
      <c r="J66" s="7"/>
      <c r="K66" s="7"/>
      <c r="L66" s="7"/>
      <c r="M66" s="3"/>
      <c r="N66" s="7"/>
      <c r="O66" s="7"/>
      <c r="P66" s="3"/>
      <c r="Q66" s="7"/>
      <c r="R66" s="3"/>
      <c r="S66" s="3"/>
      <c r="T66" s="13"/>
      <c r="U66" s="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7"/>
    </row>
    <row r="67" spans="2:34" x14ac:dyDescent="0.25">
      <c r="B67" s="6"/>
      <c r="C67" s="6"/>
      <c r="D67" s="6"/>
      <c r="E67" s="7"/>
      <c r="F67" s="7"/>
      <c r="G67" s="7"/>
      <c r="H67" s="3"/>
      <c r="I67" s="3"/>
      <c r="J67" s="7"/>
      <c r="K67" s="7"/>
      <c r="L67" s="7"/>
      <c r="M67" s="3"/>
      <c r="N67" s="7"/>
      <c r="O67" s="7"/>
      <c r="P67" s="3"/>
      <c r="Q67" s="7"/>
      <c r="R67" s="3"/>
      <c r="S67" s="3"/>
      <c r="T67" s="13"/>
      <c r="U67" s="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7"/>
    </row>
    <row r="68" spans="2:34" x14ac:dyDescent="0.25">
      <c r="B68" s="6"/>
      <c r="C68" s="6"/>
      <c r="D68" s="6"/>
      <c r="E68" s="7"/>
      <c r="F68" s="7"/>
      <c r="G68" s="7"/>
      <c r="H68" s="3"/>
      <c r="I68" s="3"/>
      <c r="J68" s="7"/>
      <c r="K68" s="7"/>
      <c r="L68" s="7"/>
      <c r="M68" s="3"/>
      <c r="N68" s="7"/>
      <c r="O68" s="7"/>
      <c r="P68" s="3"/>
      <c r="Q68" s="7"/>
      <c r="R68" s="3"/>
      <c r="S68" s="3"/>
      <c r="T68" s="13"/>
      <c r="U68" s="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7"/>
    </row>
    <row r="69" spans="2:34" x14ac:dyDescent="0.25">
      <c r="B69" s="6"/>
      <c r="C69" s="6"/>
      <c r="D69" s="6"/>
      <c r="E69" s="7"/>
      <c r="F69" s="7"/>
      <c r="G69" s="7"/>
      <c r="H69" s="3"/>
      <c r="I69" s="3"/>
      <c r="J69" s="7"/>
      <c r="K69" s="7"/>
      <c r="L69" s="7"/>
      <c r="M69" s="3"/>
      <c r="N69" s="7"/>
      <c r="O69" s="7"/>
      <c r="P69" s="3"/>
      <c r="Q69" s="7"/>
      <c r="R69" s="3"/>
      <c r="S69" s="3"/>
      <c r="T69" s="13"/>
      <c r="U69" s="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7"/>
    </row>
    <row r="70" spans="2:34" x14ac:dyDescent="0.25">
      <c r="B70" s="6"/>
      <c r="C70" s="6"/>
      <c r="D70" s="6"/>
      <c r="E70" s="7"/>
      <c r="F70" s="7"/>
      <c r="G70" s="7"/>
      <c r="H70" s="3"/>
      <c r="I70" s="3"/>
      <c r="J70" s="7"/>
      <c r="K70" s="7"/>
      <c r="L70" s="7"/>
      <c r="M70" s="3"/>
      <c r="N70" s="7"/>
      <c r="O70" s="7"/>
      <c r="P70" s="3"/>
      <c r="Q70" s="7"/>
      <c r="R70" s="3"/>
      <c r="S70" s="3"/>
      <c r="T70" s="13"/>
      <c r="U70" s="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7"/>
    </row>
    <row r="71" spans="2:34" x14ac:dyDescent="0.25">
      <c r="B71" s="6"/>
      <c r="C71" s="6"/>
      <c r="D71" s="6"/>
      <c r="E71" s="7"/>
      <c r="F71" s="7"/>
      <c r="G71" s="7"/>
      <c r="H71" s="3"/>
      <c r="I71" s="3"/>
      <c r="J71" s="7"/>
      <c r="K71" s="7"/>
      <c r="L71" s="7"/>
      <c r="M71" s="3"/>
      <c r="N71" s="7"/>
      <c r="O71" s="7"/>
      <c r="P71" s="3"/>
      <c r="Q71" s="7"/>
      <c r="R71" s="3"/>
      <c r="S71" s="3"/>
      <c r="T71" s="13"/>
      <c r="U71" s="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7"/>
    </row>
    <row r="72" spans="2:34" x14ac:dyDescent="0.25">
      <c r="B72" s="6"/>
      <c r="C72" s="6"/>
      <c r="D72" s="6"/>
      <c r="E72" s="7"/>
      <c r="F72" s="7"/>
      <c r="G72" s="7"/>
      <c r="H72" s="3"/>
      <c r="I72" s="3"/>
      <c r="J72" s="7"/>
      <c r="K72" s="7"/>
      <c r="L72" s="7"/>
      <c r="M72" s="3"/>
      <c r="N72" s="7"/>
      <c r="O72" s="7"/>
      <c r="P72" s="3"/>
      <c r="Q72" s="7"/>
      <c r="R72" s="3"/>
      <c r="S72" s="3"/>
      <c r="T72" s="13"/>
      <c r="U72" s="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7"/>
    </row>
    <row r="73" spans="2:34" x14ac:dyDescent="0.25">
      <c r="B73" s="6"/>
      <c r="C73" s="6"/>
      <c r="D73" s="6"/>
      <c r="E73" s="7"/>
      <c r="F73" s="7"/>
      <c r="G73" s="7"/>
      <c r="H73" s="3"/>
      <c r="I73" s="3"/>
      <c r="J73" s="7"/>
      <c r="K73" s="7"/>
      <c r="L73" s="7"/>
      <c r="M73" s="3"/>
      <c r="N73" s="7"/>
      <c r="O73" s="7"/>
      <c r="P73" s="3"/>
      <c r="Q73" s="7"/>
      <c r="R73" s="3"/>
      <c r="S73" s="3"/>
      <c r="T73" s="13"/>
      <c r="U73" s="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7"/>
    </row>
    <row r="74" spans="2:34" x14ac:dyDescent="0.25">
      <c r="B74" s="6"/>
      <c r="C74" s="6"/>
      <c r="D74" s="6"/>
      <c r="E74" s="7"/>
      <c r="F74" s="7"/>
      <c r="G74" s="7"/>
      <c r="H74" s="3"/>
      <c r="I74" s="3"/>
      <c r="J74" s="7"/>
      <c r="K74" s="7"/>
      <c r="L74" s="7"/>
      <c r="M74" s="3"/>
      <c r="N74" s="7"/>
      <c r="O74" s="7"/>
      <c r="P74" s="3"/>
      <c r="Q74" s="7"/>
      <c r="R74" s="3"/>
      <c r="S74" s="3"/>
      <c r="T74" s="13"/>
      <c r="U74" s="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7"/>
    </row>
    <row r="75" spans="2:34" x14ac:dyDescent="0.25">
      <c r="B75" s="6"/>
      <c r="C75" s="6"/>
      <c r="D75" s="6"/>
      <c r="E75" s="7"/>
      <c r="F75" s="7"/>
      <c r="G75" s="7"/>
      <c r="H75" s="3"/>
      <c r="I75" s="3"/>
      <c r="J75" s="7"/>
      <c r="K75" s="7"/>
      <c r="L75" s="7"/>
      <c r="M75" s="3"/>
      <c r="N75" s="7"/>
      <c r="O75" s="7"/>
      <c r="P75" s="3"/>
      <c r="Q75" s="7"/>
      <c r="R75" s="3"/>
      <c r="S75" s="3"/>
      <c r="T75" s="13"/>
      <c r="U75" s="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7"/>
    </row>
  </sheetData>
  <sortState ref="AR2:AR42">
    <sortCondition descending="1" ref="AR2"/>
  </sortState>
  <pageMargins left="0.31496062992125984" right="0.31496062992125984" top="0.74803149606299213" bottom="0.74803149606299213" header="0.31496062992125984" footer="0.31496062992125984"/>
  <pageSetup paperSize="9" scale="69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75"/>
  <sheetViews>
    <sheetView zoomScale="80" zoomScaleNormal="80" workbookViewId="0"/>
  </sheetViews>
  <sheetFormatPr defaultRowHeight="15" x14ac:dyDescent="0.25"/>
  <cols>
    <col min="1" max="1" width="7.7109375" customWidth="1"/>
    <col min="2" max="8" width="7.7109375" style="8" customWidth="1"/>
    <col min="9" max="11" width="7.7109375" style="9" customWidth="1"/>
    <col min="12" max="12" width="7.7109375" style="14" customWidth="1"/>
    <col min="13" max="13" width="9.140625" style="9"/>
    <col min="14" max="25" width="9.140625" style="14"/>
    <col min="26" max="26" width="9.140625" style="8"/>
  </cols>
  <sheetData>
    <row r="1" spans="1:54" s="1" customFormat="1" x14ac:dyDescent="0.25">
      <c r="A1" s="51" t="s">
        <v>119</v>
      </c>
      <c r="C1" s="39"/>
      <c r="D1" s="39"/>
      <c r="E1" s="39"/>
      <c r="F1" s="39"/>
      <c r="G1" s="39"/>
      <c r="H1" s="39"/>
      <c r="I1" s="50"/>
      <c r="J1" s="43" t="s">
        <v>121</v>
      </c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 s="21"/>
      <c r="AE1" s="20"/>
      <c r="AF1" s="21"/>
      <c r="AG1" s="21"/>
      <c r="AH1" s="19"/>
      <c r="AI1" s="21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</row>
    <row r="2" spans="1:54" x14ac:dyDescent="0.25">
      <c r="A2" s="39"/>
      <c r="B2" s="39"/>
      <c r="C2" s="39"/>
      <c r="D2" s="39"/>
      <c r="E2" s="39"/>
      <c r="F2" s="39"/>
      <c r="G2" s="39"/>
      <c r="H2" s="39"/>
      <c r="I2" s="49"/>
      <c r="J2" s="43" t="s">
        <v>122</v>
      </c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54" x14ac:dyDescent="0.25">
      <c r="A3" s="39"/>
      <c r="B3" s="39"/>
      <c r="C3" s="39"/>
      <c r="D3" s="39"/>
      <c r="E3" s="39"/>
      <c r="F3" s="39"/>
      <c r="G3" s="39"/>
      <c r="H3" s="39"/>
      <c r="I3" s="39" t="s">
        <v>19</v>
      </c>
      <c r="J3" s="43" t="s">
        <v>120</v>
      </c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54" x14ac:dyDescent="0.25">
      <c r="A4" s="58" t="s">
        <v>19</v>
      </c>
      <c r="B4" s="52">
        <v>1</v>
      </c>
      <c r="C4" s="52"/>
      <c r="D4" s="52"/>
      <c r="E4" s="52"/>
      <c r="F4" s="52"/>
      <c r="G4" s="52"/>
      <c r="H4" s="52"/>
      <c r="I4" s="52"/>
      <c r="J4" s="52"/>
      <c r="K4" s="53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</row>
    <row r="5" spans="1:54" x14ac:dyDescent="0.25">
      <c r="A5" s="58" t="s">
        <v>69</v>
      </c>
      <c r="B5" s="52">
        <v>-0.20799999999999999</v>
      </c>
      <c r="C5" s="52">
        <v>1</v>
      </c>
      <c r="D5" s="52"/>
      <c r="E5" s="52"/>
      <c r="F5" s="52"/>
      <c r="G5" s="52"/>
      <c r="H5" s="52"/>
      <c r="I5" s="52"/>
      <c r="J5" s="52"/>
      <c r="K5" s="53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</row>
    <row r="6" spans="1:54" x14ac:dyDescent="0.25">
      <c r="A6" s="58" t="s">
        <v>108</v>
      </c>
      <c r="B6" s="52">
        <v>-0.4</v>
      </c>
      <c r="C6" s="52">
        <v>-0.308</v>
      </c>
      <c r="D6" s="52">
        <v>1</v>
      </c>
      <c r="E6" s="52"/>
      <c r="F6" s="52"/>
      <c r="G6" s="52"/>
      <c r="H6" s="52"/>
      <c r="I6" s="52"/>
      <c r="J6" s="52"/>
      <c r="K6" s="53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</row>
    <row r="7" spans="1:54" x14ac:dyDescent="0.25">
      <c r="A7" s="58" t="s">
        <v>109</v>
      </c>
      <c r="B7" s="52">
        <v>-0.127</v>
      </c>
      <c r="C7" s="52">
        <v>-0.372</v>
      </c>
      <c r="D7" s="52">
        <v>3.6999999999999998E-2</v>
      </c>
      <c r="E7" s="52">
        <v>1</v>
      </c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</row>
    <row r="8" spans="1:54" x14ac:dyDescent="0.25">
      <c r="A8" s="58" t="s">
        <v>0</v>
      </c>
      <c r="B8" s="52">
        <v>-0.105</v>
      </c>
      <c r="C8" s="52">
        <v>0.109</v>
      </c>
      <c r="D8" s="52">
        <v>-0.13300000000000001</v>
      </c>
      <c r="E8" s="52">
        <v>-0.11600000000000001</v>
      </c>
      <c r="F8" s="52">
        <v>1</v>
      </c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</row>
    <row r="9" spans="1:54" x14ac:dyDescent="0.25">
      <c r="A9" s="58" t="s">
        <v>1</v>
      </c>
      <c r="B9" s="52">
        <v>4.7E-2</v>
      </c>
      <c r="C9" s="52">
        <v>-0.27500000000000002</v>
      </c>
      <c r="D9" s="52">
        <v>2.1000000000000001E-2</v>
      </c>
      <c r="E9" s="52">
        <v>-0.28299999999999997</v>
      </c>
      <c r="F9" s="52">
        <v>-0.108</v>
      </c>
      <c r="G9" s="52">
        <v>1</v>
      </c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</row>
    <row r="10" spans="1:54" x14ac:dyDescent="0.25">
      <c r="A10" s="58" t="s">
        <v>110</v>
      </c>
      <c r="B10" s="52">
        <v>-0.08</v>
      </c>
      <c r="C10" s="52">
        <v>-0.29199999999999998</v>
      </c>
      <c r="D10" s="54">
        <v>0.49299999999999999</v>
      </c>
      <c r="E10" s="52">
        <v>0.20499999999999999</v>
      </c>
      <c r="F10" s="52">
        <v>-2.8000000000000001E-2</v>
      </c>
      <c r="G10" s="52">
        <v>7.0999999999999994E-2</v>
      </c>
      <c r="H10" s="52">
        <v>1</v>
      </c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</row>
    <row r="11" spans="1:54" x14ac:dyDescent="0.25">
      <c r="A11" s="58" t="s">
        <v>65</v>
      </c>
      <c r="B11" s="52">
        <v>-7.4999999999999997E-2</v>
      </c>
      <c r="C11" s="54">
        <v>0.58499999999999996</v>
      </c>
      <c r="D11" s="55">
        <v>-0.45400000000000001</v>
      </c>
      <c r="E11" s="55">
        <v>-0.65</v>
      </c>
      <c r="F11" s="52">
        <v>0.22700000000000001</v>
      </c>
      <c r="G11" s="52">
        <v>-0.121</v>
      </c>
      <c r="H11" s="55">
        <v>-0.54</v>
      </c>
      <c r="I11" s="52">
        <v>1</v>
      </c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</row>
    <row r="12" spans="1:54" x14ac:dyDescent="0.25">
      <c r="A12" s="58" t="s">
        <v>111</v>
      </c>
      <c r="B12" s="55">
        <v>-0.47299999999999998</v>
      </c>
      <c r="C12" s="52">
        <v>-0.311</v>
      </c>
      <c r="D12" s="56">
        <v>0.82399999999999995</v>
      </c>
      <c r="E12" s="52">
        <v>0.22600000000000001</v>
      </c>
      <c r="F12" s="52">
        <v>-1.4999999999999999E-2</v>
      </c>
      <c r="G12" s="52">
        <v>-0.152</v>
      </c>
      <c r="H12" s="54">
        <v>0.53400000000000003</v>
      </c>
      <c r="I12" s="55">
        <v>-0.46500000000000002</v>
      </c>
      <c r="J12" s="52">
        <v>1</v>
      </c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</row>
    <row r="13" spans="1:54" x14ac:dyDescent="0.25">
      <c r="A13" s="58" t="s">
        <v>2</v>
      </c>
      <c r="B13" s="52">
        <v>-0.20599999999999999</v>
      </c>
      <c r="C13" s="52">
        <v>-0.21099999999999999</v>
      </c>
      <c r="D13" s="54">
        <v>0.51100000000000001</v>
      </c>
      <c r="E13" s="52">
        <v>0.13600000000000001</v>
      </c>
      <c r="F13" s="52">
        <v>3.4000000000000002E-2</v>
      </c>
      <c r="G13" s="52">
        <v>0.245</v>
      </c>
      <c r="H13" s="54">
        <v>0.68600000000000005</v>
      </c>
      <c r="I13" s="55">
        <v>-0.48799999999999999</v>
      </c>
      <c r="J13" s="54">
        <v>0.57199999999999995</v>
      </c>
      <c r="K13" s="52">
        <v>1</v>
      </c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</row>
    <row r="14" spans="1:54" x14ac:dyDescent="0.25">
      <c r="A14" s="58" t="s">
        <v>112</v>
      </c>
      <c r="B14" s="52">
        <v>-0.13500000000000001</v>
      </c>
      <c r="C14" s="52">
        <v>-0.28299999999999997</v>
      </c>
      <c r="D14" s="54">
        <v>0.45700000000000002</v>
      </c>
      <c r="E14" s="52">
        <v>0.20200000000000001</v>
      </c>
      <c r="F14" s="52">
        <v>-9.2999999999999999E-2</v>
      </c>
      <c r="G14" s="52">
        <v>0.185</v>
      </c>
      <c r="H14" s="54">
        <v>0.63900000000000001</v>
      </c>
      <c r="I14" s="55">
        <v>-0.51500000000000001</v>
      </c>
      <c r="J14" s="54">
        <v>0.53700000000000003</v>
      </c>
      <c r="K14" s="54">
        <v>0.752</v>
      </c>
      <c r="L14" s="52">
        <v>1</v>
      </c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</row>
    <row r="15" spans="1:54" x14ac:dyDescent="0.25">
      <c r="A15" s="58" t="s">
        <v>63</v>
      </c>
      <c r="B15" s="52">
        <v>-0.24299999999999999</v>
      </c>
      <c r="C15" s="54">
        <v>0.68400000000000005</v>
      </c>
      <c r="D15" s="52">
        <v>-0.28199999999999997</v>
      </c>
      <c r="E15" s="55">
        <v>-0.54100000000000004</v>
      </c>
      <c r="F15" s="54">
        <v>0.40699999999999997</v>
      </c>
      <c r="G15" s="52">
        <v>-0.308</v>
      </c>
      <c r="H15" s="55">
        <v>-0.47499999999999998</v>
      </c>
      <c r="I15" s="56">
        <v>0.81899999999999995</v>
      </c>
      <c r="J15" s="52">
        <v>-0.248</v>
      </c>
      <c r="K15" s="52">
        <v>-0.33</v>
      </c>
      <c r="L15" s="55">
        <v>-0.44</v>
      </c>
      <c r="M15" s="52">
        <v>1</v>
      </c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</row>
    <row r="16" spans="1:54" x14ac:dyDescent="0.25">
      <c r="A16" s="58" t="s">
        <v>82</v>
      </c>
      <c r="B16" s="52">
        <v>-0.17399999999999999</v>
      </c>
      <c r="C16" s="52">
        <v>-0.32</v>
      </c>
      <c r="D16" s="54">
        <v>0.52</v>
      </c>
      <c r="E16" s="52">
        <v>-0.317</v>
      </c>
      <c r="F16" s="52">
        <v>-9.1999999999999998E-2</v>
      </c>
      <c r="G16" s="54">
        <v>0.441</v>
      </c>
      <c r="H16" s="52">
        <v>0.12</v>
      </c>
      <c r="I16" s="52">
        <v>-0.28299999999999997</v>
      </c>
      <c r="J16" s="52">
        <v>0.40300000000000002</v>
      </c>
      <c r="K16" s="52">
        <v>0.33100000000000002</v>
      </c>
      <c r="L16" s="52">
        <v>0.26</v>
      </c>
      <c r="M16" s="52">
        <v>-0.20300000000000001</v>
      </c>
      <c r="N16" s="52">
        <v>1</v>
      </c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</row>
    <row r="17" spans="1:29" x14ac:dyDescent="0.25">
      <c r="A17" s="58" t="s">
        <v>3</v>
      </c>
      <c r="B17" s="52">
        <v>0.09</v>
      </c>
      <c r="C17" s="52">
        <v>-0.29699999999999999</v>
      </c>
      <c r="D17" s="52">
        <v>0.32</v>
      </c>
      <c r="E17" s="52">
        <v>5.0999999999999997E-2</v>
      </c>
      <c r="F17" s="52">
        <v>-0.106</v>
      </c>
      <c r="G17" s="54">
        <v>0.41799999999999998</v>
      </c>
      <c r="H17" s="52">
        <v>0.23100000000000001</v>
      </c>
      <c r="I17" s="55">
        <v>-0.53800000000000003</v>
      </c>
      <c r="J17" s="52">
        <v>0.23200000000000001</v>
      </c>
      <c r="K17" s="54">
        <v>0.53900000000000003</v>
      </c>
      <c r="L17" s="52">
        <v>0.247</v>
      </c>
      <c r="M17" s="52">
        <v>-0.36799999999999999</v>
      </c>
      <c r="N17" s="54">
        <v>0.56000000000000005</v>
      </c>
      <c r="O17" s="52">
        <v>1</v>
      </c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</row>
    <row r="18" spans="1:29" x14ac:dyDescent="0.25">
      <c r="A18" s="58" t="s">
        <v>4</v>
      </c>
      <c r="B18" s="52">
        <v>-0.18</v>
      </c>
      <c r="C18" s="52">
        <v>4.3999999999999997E-2</v>
      </c>
      <c r="D18" s="52">
        <v>-0.12</v>
      </c>
      <c r="E18" s="52">
        <v>-0.39600000000000002</v>
      </c>
      <c r="F18" s="52">
        <v>-6.4000000000000001E-2</v>
      </c>
      <c r="G18" s="54">
        <v>0.58799999999999997</v>
      </c>
      <c r="H18" s="52">
        <v>-0.14499999999999999</v>
      </c>
      <c r="I18" s="52">
        <v>0.27100000000000002</v>
      </c>
      <c r="J18" s="52">
        <v>-0.14599999999999999</v>
      </c>
      <c r="K18" s="52">
        <v>-7.0000000000000001E-3</v>
      </c>
      <c r="L18" s="52">
        <v>8.1000000000000003E-2</v>
      </c>
      <c r="M18" s="52">
        <v>0.129</v>
      </c>
      <c r="N18" s="52">
        <v>0.18</v>
      </c>
      <c r="O18" s="52">
        <v>-0.122</v>
      </c>
      <c r="P18" s="52">
        <v>1</v>
      </c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</row>
    <row r="19" spans="1:29" x14ac:dyDescent="0.25">
      <c r="A19" s="58" t="s">
        <v>5</v>
      </c>
      <c r="B19" s="52">
        <v>-0.27300000000000002</v>
      </c>
      <c r="C19" s="52">
        <v>-0.22</v>
      </c>
      <c r="D19" s="52">
        <v>0.36899999999999999</v>
      </c>
      <c r="E19" s="52">
        <v>4.8000000000000001E-2</v>
      </c>
      <c r="F19" s="52">
        <v>-0.03</v>
      </c>
      <c r="G19" s="52">
        <v>5.5E-2</v>
      </c>
      <c r="H19" s="52">
        <v>-0.14000000000000001</v>
      </c>
      <c r="I19" s="52">
        <v>-0.13600000000000001</v>
      </c>
      <c r="J19" s="52">
        <v>0.32600000000000001</v>
      </c>
      <c r="K19" s="52">
        <v>0.16200000000000001</v>
      </c>
      <c r="L19" s="52">
        <v>-6.2E-2</v>
      </c>
      <c r="M19" s="52">
        <v>0.06</v>
      </c>
      <c r="N19" s="54">
        <v>0.439</v>
      </c>
      <c r="O19" s="52">
        <v>0.29399999999999998</v>
      </c>
      <c r="P19" s="52">
        <v>-4.1000000000000002E-2</v>
      </c>
      <c r="Q19" s="52">
        <v>1</v>
      </c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</row>
    <row r="20" spans="1:29" x14ac:dyDescent="0.25">
      <c r="A20" s="58" t="s">
        <v>6</v>
      </c>
      <c r="B20" s="52">
        <v>0.14699999999999999</v>
      </c>
      <c r="C20" s="52">
        <v>5.8000000000000003E-2</v>
      </c>
      <c r="D20" s="52">
        <v>-0.13200000000000001</v>
      </c>
      <c r="E20" s="52">
        <v>5.7000000000000002E-2</v>
      </c>
      <c r="F20" s="52">
        <v>4.5999999999999999E-2</v>
      </c>
      <c r="G20" s="52">
        <v>0.307</v>
      </c>
      <c r="H20" s="52">
        <v>0.14899999999999999</v>
      </c>
      <c r="I20" s="52">
        <v>-0.17</v>
      </c>
      <c r="J20" s="52">
        <v>-0.20499999999999999</v>
      </c>
      <c r="K20" s="52">
        <v>0.19900000000000001</v>
      </c>
      <c r="L20" s="52">
        <v>5.8000000000000003E-2</v>
      </c>
      <c r="M20" s="52">
        <v>-0.15</v>
      </c>
      <c r="N20" s="52">
        <v>2.4E-2</v>
      </c>
      <c r="O20" s="52">
        <v>0.20899999999999999</v>
      </c>
      <c r="P20" s="52">
        <v>-9.4E-2</v>
      </c>
      <c r="Q20" s="52">
        <v>-0.12</v>
      </c>
      <c r="R20" s="52">
        <v>1</v>
      </c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</row>
    <row r="21" spans="1:29" x14ac:dyDescent="0.25">
      <c r="A21" s="58" t="s">
        <v>7</v>
      </c>
      <c r="B21" s="52">
        <v>-0.182</v>
      </c>
      <c r="C21" s="52">
        <v>1.9E-2</v>
      </c>
      <c r="D21" s="52">
        <v>-8.7999999999999995E-2</v>
      </c>
      <c r="E21" s="52">
        <v>-0.192</v>
      </c>
      <c r="F21" s="52">
        <v>-6.7000000000000004E-2</v>
      </c>
      <c r="G21" s="54">
        <v>0.58199999999999996</v>
      </c>
      <c r="H21" s="52">
        <v>-6.6000000000000003E-2</v>
      </c>
      <c r="I21" s="52">
        <v>2.5000000000000001E-2</v>
      </c>
      <c r="J21" s="52">
        <v>-9.1999999999999998E-2</v>
      </c>
      <c r="K21" s="52">
        <v>0.109</v>
      </c>
      <c r="L21" s="52">
        <v>0.16500000000000001</v>
      </c>
      <c r="M21" s="52">
        <v>-1.4E-2</v>
      </c>
      <c r="N21" s="52">
        <v>0.17100000000000001</v>
      </c>
      <c r="O21" s="52">
        <v>-2.3E-2</v>
      </c>
      <c r="P21" s="56">
        <v>0.88600000000000001</v>
      </c>
      <c r="Q21" s="52">
        <v>-7.0999999999999994E-2</v>
      </c>
      <c r="R21" s="52">
        <v>-6.0000000000000001E-3</v>
      </c>
      <c r="S21" s="52">
        <v>1</v>
      </c>
      <c r="T21" s="52"/>
      <c r="U21" s="52"/>
      <c r="V21" s="52"/>
      <c r="W21" s="52"/>
      <c r="X21" s="52"/>
      <c r="Y21" s="52"/>
      <c r="Z21" s="52"/>
      <c r="AA21" s="52"/>
      <c r="AB21" s="52"/>
      <c r="AC21" s="52"/>
    </row>
    <row r="22" spans="1:29" x14ac:dyDescent="0.25">
      <c r="A22" s="58" t="s">
        <v>8</v>
      </c>
      <c r="B22" s="52">
        <v>3.6999999999999998E-2</v>
      </c>
      <c r="C22" s="52">
        <v>-0.32800000000000001</v>
      </c>
      <c r="D22" s="54">
        <v>0.44900000000000001</v>
      </c>
      <c r="E22" s="52">
        <v>0.152</v>
      </c>
      <c r="F22" s="52">
        <v>-4.1000000000000002E-2</v>
      </c>
      <c r="G22" s="52">
        <v>0</v>
      </c>
      <c r="H22" s="56">
        <v>0.95499999999999996</v>
      </c>
      <c r="I22" s="55">
        <v>-0.52700000000000002</v>
      </c>
      <c r="J22" s="54">
        <v>0.47699999999999998</v>
      </c>
      <c r="K22" s="54">
        <v>0.55600000000000005</v>
      </c>
      <c r="L22" s="54">
        <v>0.54800000000000004</v>
      </c>
      <c r="M22" s="55">
        <v>-0.45</v>
      </c>
      <c r="N22" s="52">
        <v>0.12</v>
      </c>
      <c r="O22" s="52">
        <v>0.16400000000000001</v>
      </c>
      <c r="P22" s="52">
        <v>-0.15</v>
      </c>
      <c r="Q22" s="52">
        <v>-0.14399999999999999</v>
      </c>
      <c r="R22" s="52">
        <v>7.3999999999999996E-2</v>
      </c>
      <c r="S22" s="52">
        <v>-6.8000000000000005E-2</v>
      </c>
      <c r="T22" s="52">
        <v>1</v>
      </c>
      <c r="U22" s="52"/>
      <c r="V22" s="52"/>
      <c r="W22" s="52"/>
      <c r="X22" s="52"/>
      <c r="Y22" s="52"/>
      <c r="Z22" s="52"/>
      <c r="AA22" s="52"/>
      <c r="AB22" s="52"/>
      <c r="AC22" s="52"/>
    </row>
    <row r="23" spans="1:29" x14ac:dyDescent="0.25">
      <c r="A23" s="58" t="s">
        <v>9</v>
      </c>
      <c r="B23" s="52">
        <v>-0.30499999999999999</v>
      </c>
      <c r="C23" s="52">
        <v>-3.5999999999999997E-2</v>
      </c>
      <c r="D23" s="54">
        <v>0.496</v>
      </c>
      <c r="E23" s="52">
        <v>-0.36</v>
      </c>
      <c r="F23" s="52">
        <v>-2.4E-2</v>
      </c>
      <c r="G23" s="52">
        <v>7.1999999999999995E-2</v>
      </c>
      <c r="H23" s="52">
        <v>-0.248</v>
      </c>
      <c r="I23" s="52">
        <v>0.24099999999999999</v>
      </c>
      <c r="J23" s="52">
        <v>0.29699999999999999</v>
      </c>
      <c r="K23" s="52">
        <v>-2.5000000000000001E-2</v>
      </c>
      <c r="L23" s="52">
        <v>-0.23499999999999999</v>
      </c>
      <c r="M23" s="52">
        <v>0.31900000000000001</v>
      </c>
      <c r="N23" s="52">
        <v>0.39900000000000002</v>
      </c>
      <c r="O23" s="52">
        <v>4.8000000000000001E-2</v>
      </c>
      <c r="P23" s="52">
        <v>0.17100000000000001</v>
      </c>
      <c r="Q23" s="54">
        <v>0.68400000000000005</v>
      </c>
      <c r="R23" s="52">
        <v>-0.27200000000000002</v>
      </c>
      <c r="S23" s="52">
        <v>2.5999999999999999E-2</v>
      </c>
      <c r="T23" s="52">
        <v>-0.24</v>
      </c>
      <c r="U23" s="52">
        <v>1</v>
      </c>
      <c r="V23" s="52"/>
      <c r="W23" s="52"/>
      <c r="X23" s="52"/>
      <c r="Y23" s="52"/>
      <c r="Z23" s="52"/>
      <c r="AA23" s="52"/>
      <c r="AB23" s="52"/>
      <c r="AC23" s="52"/>
    </row>
    <row r="24" spans="1:29" x14ac:dyDescent="0.25">
      <c r="A24" s="58" t="s">
        <v>10</v>
      </c>
      <c r="B24" s="52">
        <v>-0.27</v>
      </c>
      <c r="C24" s="55">
        <v>-0.41099999999999998</v>
      </c>
      <c r="D24" s="54">
        <v>0.502</v>
      </c>
      <c r="E24" s="52">
        <v>7.1999999999999995E-2</v>
      </c>
      <c r="F24" s="52">
        <v>7.9000000000000001E-2</v>
      </c>
      <c r="G24" s="52">
        <v>0.121</v>
      </c>
      <c r="H24" s="54">
        <v>0.45100000000000001</v>
      </c>
      <c r="I24" s="52">
        <v>-0.36399999999999999</v>
      </c>
      <c r="J24" s="54">
        <v>0.64900000000000002</v>
      </c>
      <c r="K24" s="54">
        <v>0.44600000000000001</v>
      </c>
      <c r="L24" s="54">
        <v>0.496</v>
      </c>
      <c r="M24" s="52">
        <v>-0.221</v>
      </c>
      <c r="N24" s="54">
        <v>0.52200000000000002</v>
      </c>
      <c r="O24" s="52">
        <v>0.21</v>
      </c>
      <c r="P24" s="52">
        <v>1.2E-2</v>
      </c>
      <c r="Q24" s="52">
        <v>0.26600000000000001</v>
      </c>
      <c r="R24" s="52">
        <v>-3.2000000000000001E-2</v>
      </c>
      <c r="S24" s="52">
        <v>7.4999999999999997E-2</v>
      </c>
      <c r="T24" s="54">
        <v>0.46800000000000003</v>
      </c>
      <c r="U24" s="52">
        <v>0.17499999999999999</v>
      </c>
      <c r="V24" s="52">
        <v>1</v>
      </c>
      <c r="W24" s="52"/>
      <c r="X24" s="52"/>
      <c r="Y24" s="52"/>
      <c r="Z24" s="52"/>
      <c r="AA24" s="52"/>
      <c r="AB24" s="52"/>
      <c r="AC24" s="52"/>
    </row>
    <row r="25" spans="1:29" x14ac:dyDescent="0.25">
      <c r="A25" s="58" t="s">
        <v>11</v>
      </c>
      <c r="B25" s="52">
        <v>-0.36299999999999999</v>
      </c>
      <c r="C25" s="52">
        <v>-0.35899999999999999</v>
      </c>
      <c r="D25" s="54">
        <v>0.65300000000000002</v>
      </c>
      <c r="E25" s="52">
        <v>0.13200000000000001</v>
      </c>
      <c r="F25" s="52">
        <v>-0.122</v>
      </c>
      <c r="G25" s="52">
        <v>0.317</v>
      </c>
      <c r="H25" s="54">
        <v>0.48899999999999999</v>
      </c>
      <c r="I25" s="55">
        <v>-0.47399999999999998</v>
      </c>
      <c r="J25" s="54">
        <v>0.65800000000000003</v>
      </c>
      <c r="K25" s="54">
        <v>0.48799999999999999</v>
      </c>
      <c r="L25" s="54">
        <v>0.48299999999999998</v>
      </c>
      <c r="M25" s="52">
        <v>-0.35599999999999998</v>
      </c>
      <c r="N25" s="52">
        <v>0.35399999999999998</v>
      </c>
      <c r="O25" s="52">
        <v>0.24</v>
      </c>
      <c r="P25" s="52">
        <v>0.36799999999999999</v>
      </c>
      <c r="Q25" s="52">
        <v>0.13100000000000001</v>
      </c>
      <c r="R25" s="52">
        <v>-0.16500000000000001</v>
      </c>
      <c r="S25" s="54">
        <v>0.498</v>
      </c>
      <c r="T25" s="54">
        <v>0.443</v>
      </c>
      <c r="U25" s="52">
        <v>0.23499999999999999</v>
      </c>
      <c r="V25" s="54">
        <v>0.5</v>
      </c>
      <c r="W25" s="52">
        <v>1</v>
      </c>
      <c r="X25" s="52"/>
      <c r="Y25" s="52"/>
      <c r="Z25" s="52"/>
      <c r="AA25" s="52"/>
      <c r="AB25" s="52"/>
      <c r="AC25" s="52"/>
    </row>
    <row r="26" spans="1:29" x14ac:dyDescent="0.25">
      <c r="A26" s="58" t="s">
        <v>12</v>
      </c>
      <c r="B26" s="52">
        <v>-0.37</v>
      </c>
      <c r="C26" s="52">
        <v>-0.32800000000000001</v>
      </c>
      <c r="D26" s="56">
        <v>0.82799999999999996</v>
      </c>
      <c r="E26" s="52">
        <v>1.4999999999999999E-2</v>
      </c>
      <c r="F26" s="52">
        <v>-1.9E-2</v>
      </c>
      <c r="G26" s="52">
        <v>0.06</v>
      </c>
      <c r="H26" s="54">
        <v>0.623</v>
      </c>
      <c r="I26" s="52">
        <v>-0.36799999999999999</v>
      </c>
      <c r="J26" s="56">
        <v>0.82699999999999996</v>
      </c>
      <c r="K26" s="54">
        <v>0.54700000000000004</v>
      </c>
      <c r="L26" s="54">
        <v>0.53</v>
      </c>
      <c r="M26" s="52">
        <v>-0.224</v>
      </c>
      <c r="N26" s="52">
        <v>0.33700000000000002</v>
      </c>
      <c r="O26" s="52">
        <v>0.17199999999999999</v>
      </c>
      <c r="P26" s="52">
        <v>0.13200000000000001</v>
      </c>
      <c r="Q26" s="52">
        <v>0.17199999999999999</v>
      </c>
      <c r="R26" s="52">
        <v>-0.23599999999999999</v>
      </c>
      <c r="S26" s="52">
        <v>0.128</v>
      </c>
      <c r="T26" s="54">
        <v>0.6</v>
      </c>
      <c r="U26" s="52">
        <v>0.34100000000000003</v>
      </c>
      <c r="V26" s="54">
        <v>0.59799999999999998</v>
      </c>
      <c r="W26" s="56">
        <v>0.79400000000000004</v>
      </c>
      <c r="X26" s="52">
        <v>1</v>
      </c>
      <c r="Y26" s="52"/>
      <c r="Z26" s="52"/>
      <c r="AA26" s="52"/>
      <c r="AB26" s="52"/>
      <c r="AC26" s="52"/>
    </row>
    <row r="27" spans="1:29" x14ac:dyDescent="0.25">
      <c r="A27" s="58" t="s">
        <v>13</v>
      </c>
      <c r="B27" s="52">
        <v>-3.5999999999999997E-2</v>
      </c>
      <c r="C27" s="52">
        <v>0.33700000000000002</v>
      </c>
      <c r="D27" s="52">
        <v>-0.316</v>
      </c>
      <c r="E27" s="52">
        <v>-9.5000000000000001E-2</v>
      </c>
      <c r="F27" s="54">
        <v>0.55200000000000005</v>
      </c>
      <c r="G27" s="52">
        <v>2.3E-2</v>
      </c>
      <c r="H27" s="52">
        <v>-0.14199999999999999</v>
      </c>
      <c r="I27" s="52">
        <v>0.17399999999999999</v>
      </c>
      <c r="J27" s="52">
        <v>-0.25600000000000001</v>
      </c>
      <c r="K27" s="52">
        <v>0.115</v>
      </c>
      <c r="L27" s="52">
        <v>-7.5999999999999998E-2</v>
      </c>
      <c r="M27" s="52">
        <v>0.34699999999999998</v>
      </c>
      <c r="N27" s="52">
        <v>-6.0999999999999999E-2</v>
      </c>
      <c r="O27" s="52">
        <v>0.128</v>
      </c>
      <c r="P27" s="52">
        <v>-1.6E-2</v>
      </c>
      <c r="Q27" s="52">
        <v>-4.2999999999999997E-2</v>
      </c>
      <c r="R27" s="52">
        <v>0.35899999999999999</v>
      </c>
      <c r="S27" s="52">
        <v>-0.02</v>
      </c>
      <c r="T27" s="52">
        <v>-0.17599999999999999</v>
      </c>
      <c r="U27" s="52">
        <v>-0.16300000000000001</v>
      </c>
      <c r="V27" s="52">
        <v>-5.5E-2</v>
      </c>
      <c r="W27" s="52">
        <v>-0.32900000000000001</v>
      </c>
      <c r="X27" s="52">
        <v>-0.30599999999999999</v>
      </c>
      <c r="Y27" s="52">
        <v>1</v>
      </c>
      <c r="Z27" s="52"/>
      <c r="AA27" s="52"/>
      <c r="AB27" s="52"/>
      <c r="AC27" s="52"/>
    </row>
    <row r="28" spans="1:29" x14ac:dyDescent="0.25">
      <c r="A28" s="58" t="s">
        <v>15</v>
      </c>
      <c r="B28" s="52">
        <v>-1.9E-2</v>
      </c>
      <c r="C28" s="52">
        <v>-0.159</v>
      </c>
      <c r="D28" s="52">
        <v>0.39700000000000002</v>
      </c>
      <c r="E28" s="52">
        <v>4.7E-2</v>
      </c>
      <c r="F28" s="52">
        <v>-9.8000000000000004E-2</v>
      </c>
      <c r="G28" s="52">
        <v>0.14499999999999999</v>
      </c>
      <c r="H28" s="52">
        <v>9.0999999999999998E-2</v>
      </c>
      <c r="I28" s="52">
        <v>-0.40400000000000003</v>
      </c>
      <c r="J28" s="52">
        <v>0.23599999999999999</v>
      </c>
      <c r="K28" s="52">
        <v>0.19</v>
      </c>
      <c r="L28" s="52">
        <v>9.6000000000000002E-2</v>
      </c>
      <c r="M28" s="52">
        <v>-0.30199999999999999</v>
      </c>
      <c r="N28" s="54">
        <v>0.47699999999999998</v>
      </c>
      <c r="O28" s="52">
        <v>0.29099999999999998</v>
      </c>
      <c r="P28" s="52">
        <v>-0.05</v>
      </c>
      <c r="Q28" s="52">
        <v>0.105</v>
      </c>
      <c r="R28" s="52">
        <v>0.109</v>
      </c>
      <c r="S28" s="52">
        <v>0.14399999999999999</v>
      </c>
      <c r="T28" s="52">
        <v>0.122</v>
      </c>
      <c r="U28" s="52">
        <v>0.25700000000000001</v>
      </c>
      <c r="V28" s="52">
        <v>0.26400000000000001</v>
      </c>
      <c r="W28" s="52">
        <v>0.34599999999999997</v>
      </c>
      <c r="X28" s="52">
        <v>0.23400000000000001</v>
      </c>
      <c r="Y28" s="52">
        <v>-0.128</v>
      </c>
      <c r="Z28" s="52">
        <v>1</v>
      </c>
      <c r="AA28" s="52"/>
      <c r="AB28" s="52"/>
      <c r="AC28" s="52"/>
    </row>
    <row r="29" spans="1:29" x14ac:dyDescent="0.25">
      <c r="A29" s="58" t="s">
        <v>16</v>
      </c>
      <c r="B29" s="52">
        <v>-0.158</v>
      </c>
      <c r="C29" s="52">
        <v>5.0999999999999997E-2</v>
      </c>
      <c r="D29" s="52">
        <v>-0.126</v>
      </c>
      <c r="E29" s="52">
        <v>-0.26100000000000001</v>
      </c>
      <c r="F29" s="52">
        <v>-8.1000000000000003E-2</v>
      </c>
      <c r="G29" s="54">
        <v>0.56499999999999995</v>
      </c>
      <c r="H29" s="52">
        <v>-0.122</v>
      </c>
      <c r="I29" s="52">
        <v>9.1999999999999998E-2</v>
      </c>
      <c r="J29" s="52">
        <v>-0.13600000000000001</v>
      </c>
      <c r="K29" s="52">
        <v>1.2999999999999999E-2</v>
      </c>
      <c r="L29" s="52">
        <v>0.106</v>
      </c>
      <c r="M29" s="52">
        <v>2.8000000000000001E-2</v>
      </c>
      <c r="N29" s="52">
        <v>0.188</v>
      </c>
      <c r="O29" s="52">
        <v>-5.1999999999999998E-2</v>
      </c>
      <c r="P29" s="56">
        <v>0.92500000000000004</v>
      </c>
      <c r="Q29" s="52">
        <v>-8.2000000000000003E-2</v>
      </c>
      <c r="R29" s="52">
        <v>-3.3000000000000002E-2</v>
      </c>
      <c r="S29" s="56">
        <v>0.97899999999999998</v>
      </c>
      <c r="T29" s="52">
        <v>-0.11600000000000001</v>
      </c>
      <c r="U29" s="52">
        <v>0.04</v>
      </c>
      <c r="V29" s="52">
        <v>6.2E-2</v>
      </c>
      <c r="W29" s="54">
        <v>0.442</v>
      </c>
      <c r="X29" s="52">
        <v>8.6999999999999994E-2</v>
      </c>
      <c r="Y29" s="52">
        <v>-2.3E-2</v>
      </c>
      <c r="Z29" s="52">
        <v>0.108</v>
      </c>
      <c r="AA29" s="52">
        <v>1</v>
      </c>
      <c r="AB29" s="52"/>
      <c r="AC29" s="52"/>
    </row>
    <row r="30" spans="1:29" x14ac:dyDescent="0.25">
      <c r="A30" s="58" t="s">
        <v>17</v>
      </c>
      <c r="B30" s="52">
        <v>-0.121</v>
      </c>
      <c r="C30" s="52">
        <v>-0.22700000000000001</v>
      </c>
      <c r="D30" s="52">
        <v>0.115</v>
      </c>
      <c r="E30" s="52">
        <v>7.4999999999999997E-2</v>
      </c>
      <c r="F30" s="52">
        <v>-7.1999999999999995E-2</v>
      </c>
      <c r="G30" s="52">
        <v>0.373</v>
      </c>
      <c r="H30" s="52">
        <v>0.375</v>
      </c>
      <c r="I30" s="52">
        <v>-0.25700000000000001</v>
      </c>
      <c r="J30" s="52">
        <v>7.3999999999999996E-2</v>
      </c>
      <c r="K30" s="54">
        <v>0.44500000000000001</v>
      </c>
      <c r="L30" s="54">
        <v>0.624</v>
      </c>
      <c r="M30" s="52">
        <v>-0.28599999999999998</v>
      </c>
      <c r="N30" s="52">
        <v>8.2000000000000003E-2</v>
      </c>
      <c r="O30" s="52">
        <v>4.4999999999999998E-2</v>
      </c>
      <c r="P30" s="54">
        <v>0.441</v>
      </c>
      <c r="Q30" s="52">
        <v>-2.1000000000000001E-2</v>
      </c>
      <c r="R30" s="52">
        <v>-0.19</v>
      </c>
      <c r="S30" s="54">
        <v>0.46899999999999997</v>
      </c>
      <c r="T30" s="52">
        <v>0.34599999999999997</v>
      </c>
      <c r="U30" s="52">
        <v>-0.129</v>
      </c>
      <c r="V30" s="52">
        <v>0.29499999999999998</v>
      </c>
      <c r="W30" s="52">
        <v>0.377</v>
      </c>
      <c r="X30" s="52">
        <v>0.29499999999999998</v>
      </c>
      <c r="Y30" s="52">
        <v>-6.8000000000000005E-2</v>
      </c>
      <c r="Z30" s="52">
        <v>0</v>
      </c>
      <c r="AA30" s="54">
        <v>0.434</v>
      </c>
      <c r="AB30" s="52">
        <v>1</v>
      </c>
      <c r="AC30" s="52"/>
    </row>
    <row r="31" spans="1:29" x14ac:dyDescent="0.25">
      <c r="A31" s="58" t="s">
        <v>18</v>
      </c>
      <c r="B31" s="52">
        <v>1E-3</v>
      </c>
      <c r="C31" s="52">
        <v>0.09</v>
      </c>
      <c r="D31" s="52">
        <v>-0.26800000000000002</v>
      </c>
      <c r="E31" s="52">
        <v>-2.1000000000000001E-2</v>
      </c>
      <c r="F31" s="56">
        <v>0.81599999999999995</v>
      </c>
      <c r="G31" s="52">
        <v>0.06</v>
      </c>
      <c r="H31" s="52">
        <v>-0.112</v>
      </c>
      <c r="I31" s="52">
        <v>0.14099999999999999</v>
      </c>
      <c r="J31" s="52">
        <v>-0.17899999999999999</v>
      </c>
      <c r="K31" s="52">
        <v>-4.9000000000000002E-2</v>
      </c>
      <c r="L31" s="52">
        <v>-0.18099999999999999</v>
      </c>
      <c r="M31" s="52">
        <v>0.248</v>
      </c>
      <c r="N31" s="52">
        <v>-0.12</v>
      </c>
      <c r="O31" s="52">
        <v>1.7000000000000001E-2</v>
      </c>
      <c r="P31" s="52">
        <v>-6.5000000000000002E-2</v>
      </c>
      <c r="Q31" s="52">
        <v>-0.06</v>
      </c>
      <c r="R31" s="52">
        <v>0.25</v>
      </c>
      <c r="S31" s="52">
        <v>-4.2999999999999997E-2</v>
      </c>
      <c r="T31" s="52">
        <v>-0.122</v>
      </c>
      <c r="U31" s="52">
        <v>-0.14099999999999999</v>
      </c>
      <c r="V31" s="52">
        <v>0.13300000000000001</v>
      </c>
      <c r="W31" s="52">
        <v>-0.23</v>
      </c>
      <c r="X31" s="52">
        <v>-0.22900000000000001</v>
      </c>
      <c r="Y31" s="54">
        <v>0.627</v>
      </c>
      <c r="Z31" s="52">
        <v>-0.129</v>
      </c>
      <c r="AA31" s="52">
        <v>-4.1000000000000002E-2</v>
      </c>
      <c r="AB31" s="52">
        <v>-7.2999999999999995E-2</v>
      </c>
      <c r="AC31" s="52">
        <v>1</v>
      </c>
    </row>
    <row r="32" spans="1:29" x14ac:dyDescent="0.25">
      <c r="B32" s="57" t="s">
        <v>19</v>
      </c>
      <c r="C32" s="57" t="s">
        <v>69</v>
      </c>
      <c r="D32" s="57" t="s">
        <v>108</v>
      </c>
      <c r="E32" s="57" t="s">
        <v>109</v>
      </c>
      <c r="F32" s="57" t="s">
        <v>0</v>
      </c>
      <c r="G32" s="57" t="s">
        <v>1</v>
      </c>
      <c r="H32" s="57" t="s">
        <v>110</v>
      </c>
      <c r="I32" s="57" t="s">
        <v>65</v>
      </c>
      <c r="J32" s="57" t="s">
        <v>111</v>
      </c>
      <c r="K32" s="57" t="s">
        <v>2</v>
      </c>
      <c r="L32" s="57" t="s">
        <v>112</v>
      </c>
      <c r="M32" s="57" t="s">
        <v>63</v>
      </c>
      <c r="N32" s="57" t="s">
        <v>82</v>
      </c>
      <c r="O32" s="57" t="s">
        <v>3</v>
      </c>
      <c r="P32" s="57" t="s">
        <v>4</v>
      </c>
      <c r="Q32" s="57" t="s">
        <v>5</v>
      </c>
      <c r="R32" s="57" t="s">
        <v>6</v>
      </c>
      <c r="S32" s="57" t="s">
        <v>7</v>
      </c>
      <c r="T32" s="57" t="s">
        <v>8</v>
      </c>
      <c r="U32" s="57" t="s">
        <v>9</v>
      </c>
      <c r="V32" s="57" t="s">
        <v>10</v>
      </c>
      <c r="W32" s="57" t="s">
        <v>11</v>
      </c>
      <c r="X32" s="57" t="s">
        <v>12</v>
      </c>
      <c r="Y32" s="57" t="s">
        <v>13</v>
      </c>
      <c r="Z32" s="57" t="s">
        <v>15</v>
      </c>
      <c r="AA32" s="57" t="s">
        <v>16</v>
      </c>
      <c r="AB32" s="57" t="s">
        <v>17</v>
      </c>
      <c r="AC32" s="57" t="s">
        <v>18</v>
      </c>
    </row>
    <row r="33" spans="1:26" x14ac:dyDescent="0.25">
      <c r="A33" s="16"/>
      <c r="B33" s="17"/>
      <c r="C33" s="17"/>
      <c r="D33" s="17"/>
      <c r="E33" s="17"/>
      <c r="F33" s="17"/>
      <c r="G33" s="17"/>
      <c r="H33" s="17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7"/>
    </row>
    <row r="34" spans="1:26" x14ac:dyDescent="0.25">
      <c r="A34" s="16"/>
      <c r="B34" s="17"/>
      <c r="C34" s="17"/>
      <c r="D34" s="17"/>
      <c r="E34" s="17"/>
      <c r="F34" s="17"/>
      <c r="G34" s="17"/>
      <c r="H34" s="17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7"/>
    </row>
    <row r="35" spans="1:26" x14ac:dyDescent="0.25">
      <c r="A35" s="16"/>
      <c r="B35" s="17"/>
      <c r="C35" s="17"/>
      <c r="D35" s="17"/>
      <c r="E35" s="17"/>
      <c r="F35" s="17"/>
      <c r="G35" s="17"/>
      <c r="H35" s="17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7"/>
    </row>
    <row r="36" spans="1:26" x14ac:dyDescent="0.25">
      <c r="A36" s="16"/>
      <c r="B36" s="17"/>
      <c r="C36" s="17"/>
      <c r="D36" s="17"/>
      <c r="E36" s="17"/>
      <c r="F36" s="17"/>
      <c r="G36" s="17"/>
      <c r="H36" s="17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7"/>
    </row>
    <row r="37" spans="1:26" x14ac:dyDescent="0.25">
      <c r="A37" s="16"/>
      <c r="B37" s="17"/>
      <c r="C37" s="17"/>
      <c r="D37" s="17"/>
      <c r="E37" s="17"/>
      <c r="F37" s="17"/>
      <c r="G37" s="17"/>
      <c r="H37" s="17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7"/>
    </row>
    <row r="38" spans="1:26" x14ac:dyDescent="0.25">
      <c r="A38" s="16"/>
      <c r="B38" s="17"/>
      <c r="C38" s="17"/>
      <c r="D38" s="17"/>
      <c r="E38" s="17"/>
      <c r="F38" s="17"/>
      <c r="G38" s="17"/>
      <c r="H38" s="17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7"/>
    </row>
    <row r="39" spans="1:26" x14ac:dyDescent="0.25">
      <c r="A39" s="16"/>
      <c r="B39" s="17"/>
      <c r="C39" s="17"/>
      <c r="D39" s="17"/>
      <c r="E39" s="17"/>
      <c r="F39" s="17"/>
      <c r="G39" s="17"/>
      <c r="H39" s="17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7"/>
    </row>
    <row r="40" spans="1:26" x14ac:dyDescent="0.25">
      <c r="A40" s="16"/>
      <c r="B40" s="17"/>
      <c r="C40" s="17"/>
      <c r="D40" s="17"/>
      <c r="E40" s="17"/>
      <c r="F40" s="17"/>
      <c r="G40" s="17"/>
      <c r="H40" s="17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7"/>
    </row>
    <row r="41" spans="1:26" x14ac:dyDescent="0.25">
      <c r="A41" s="16"/>
      <c r="B41" s="17"/>
      <c r="C41" s="17"/>
      <c r="D41" s="17"/>
      <c r="E41" s="17"/>
      <c r="F41" s="17"/>
      <c r="G41" s="17"/>
      <c r="H41" s="17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7"/>
    </row>
    <row r="42" spans="1:26" x14ac:dyDescent="0.25">
      <c r="A42" s="16"/>
      <c r="B42" s="17"/>
      <c r="C42" s="17"/>
      <c r="D42" s="17"/>
      <c r="E42" s="17"/>
      <c r="F42" s="17"/>
      <c r="G42" s="17"/>
      <c r="H42" s="17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7"/>
    </row>
    <row r="43" spans="1:26" x14ac:dyDescent="0.25">
      <c r="A43" s="16"/>
      <c r="B43" s="17"/>
      <c r="C43" s="17"/>
      <c r="D43" s="17"/>
      <c r="E43" s="17"/>
      <c r="F43" s="17"/>
      <c r="G43" s="17"/>
      <c r="H43" s="17"/>
      <c r="I43" s="18"/>
      <c r="J43" s="18"/>
      <c r="K43" s="18"/>
      <c r="L43" s="22"/>
      <c r="M43" s="18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17"/>
    </row>
    <row r="44" spans="1:26" x14ac:dyDescent="0.25">
      <c r="A44" s="6"/>
      <c r="B44" s="7"/>
      <c r="C44" s="7"/>
      <c r="D44" s="7"/>
      <c r="E44" s="7"/>
      <c r="F44" s="7"/>
      <c r="G44" s="7"/>
      <c r="H44" s="7"/>
      <c r="I44" s="3"/>
      <c r="J44" s="3"/>
      <c r="K44" s="3"/>
      <c r="L44" s="13"/>
      <c r="M44" s="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7"/>
    </row>
    <row r="45" spans="1:26" x14ac:dyDescent="0.25">
      <c r="A45" s="6"/>
      <c r="B45" s="7"/>
      <c r="C45" s="7"/>
      <c r="D45" s="7"/>
      <c r="E45" s="7"/>
      <c r="F45" s="7"/>
      <c r="G45" s="7"/>
      <c r="H45" s="7"/>
      <c r="I45" s="3"/>
      <c r="J45" s="3"/>
      <c r="K45" s="3"/>
      <c r="L45" s="13"/>
      <c r="M45" s="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7"/>
    </row>
    <row r="46" spans="1:26" x14ac:dyDescent="0.25">
      <c r="A46" s="6"/>
      <c r="B46" s="7"/>
      <c r="C46" s="7"/>
      <c r="D46" s="7"/>
      <c r="E46" s="7"/>
      <c r="F46" s="7"/>
      <c r="G46" s="7"/>
      <c r="H46" s="7"/>
      <c r="I46" s="3"/>
      <c r="J46" s="3"/>
      <c r="K46" s="3"/>
      <c r="L46" s="13"/>
      <c r="M46" s="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7"/>
    </row>
    <row r="47" spans="1:26" x14ac:dyDescent="0.25">
      <c r="A47" s="6"/>
      <c r="B47" s="7"/>
      <c r="C47" s="7"/>
      <c r="D47" s="7"/>
      <c r="E47" s="7"/>
      <c r="F47" s="7"/>
      <c r="G47" s="7"/>
      <c r="H47" s="7"/>
      <c r="I47" s="3"/>
      <c r="J47" s="3"/>
      <c r="K47" s="3"/>
      <c r="L47" s="13"/>
      <c r="M47" s="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7"/>
    </row>
    <row r="48" spans="1:26" x14ac:dyDescent="0.25">
      <c r="A48" s="6"/>
      <c r="B48" s="7"/>
      <c r="C48" s="7"/>
      <c r="D48" s="7"/>
      <c r="E48" s="7"/>
      <c r="F48" s="7"/>
      <c r="G48" s="7"/>
      <c r="H48" s="7"/>
      <c r="I48" s="3"/>
      <c r="J48" s="3"/>
      <c r="K48" s="3"/>
      <c r="L48" s="13"/>
      <c r="M48" s="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7"/>
    </row>
    <row r="49" spans="1:26" x14ac:dyDescent="0.25">
      <c r="A49" s="6"/>
      <c r="B49" s="7"/>
      <c r="C49" s="7"/>
      <c r="D49" s="7"/>
      <c r="E49" s="7"/>
      <c r="F49" s="7"/>
      <c r="G49" s="7"/>
      <c r="H49" s="7"/>
      <c r="I49" s="3"/>
      <c r="J49" s="3"/>
      <c r="K49" s="3"/>
      <c r="L49" s="13"/>
      <c r="M49" s="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7"/>
    </row>
    <row r="50" spans="1:26" x14ac:dyDescent="0.25">
      <c r="A50" s="6"/>
      <c r="B50" s="7"/>
      <c r="C50" s="7"/>
      <c r="D50" s="7"/>
      <c r="E50" s="7"/>
      <c r="F50" s="7"/>
      <c r="G50" s="7"/>
      <c r="H50" s="7"/>
      <c r="I50" s="3"/>
      <c r="J50" s="3"/>
      <c r="K50" s="3"/>
      <c r="L50" s="13"/>
      <c r="M50" s="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7"/>
    </row>
    <row r="51" spans="1:26" x14ac:dyDescent="0.25">
      <c r="A51" s="6"/>
      <c r="B51" s="7"/>
      <c r="C51" s="7"/>
      <c r="D51" s="7"/>
      <c r="E51" s="7"/>
      <c r="F51" s="7"/>
      <c r="G51" s="7"/>
      <c r="H51" s="7"/>
      <c r="I51" s="3"/>
      <c r="J51" s="3"/>
      <c r="K51" s="3"/>
      <c r="L51" s="13"/>
      <c r="M51" s="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7"/>
    </row>
    <row r="52" spans="1:26" x14ac:dyDescent="0.25">
      <c r="A52" s="6"/>
      <c r="B52" s="7"/>
      <c r="C52" s="7"/>
      <c r="D52" s="7"/>
      <c r="E52" s="7"/>
      <c r="F52" s="7"/>
      <c r="G52" s="7"/>
      <c r="H52" s="7"/>
      <c r="I52" s="3"/>
      <c r="J52" s="3"/>
      <c r="K52" s="3"/>
      <c r="L52" s="13"/>
      <c r="M52" s="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7"/>
    </row>
    <row r="53" spans="1:26" x14ac:dyDescent="0.25">
      <c r="A53" s="6"/>
      <c r="B53" s="7"/>
      <c r="C53" s="7"/>
      <c r="D53" s="7"/>
      <c r="E53" s="7"/>
      <c r="F53" s="7"/>
      <c r="G53" s="7"/>
      <c r="H53" s="7"/>
      <c r="I53" s="3"/>
      <c r="J53" s="3"/>
      <c r="K53" s="3"/>
      <c r="L53" s="13"/>
      <c r="M53" s="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7"/>
    </row>
    <row r="54" spans="1:26" x14ac:dyDescent="0.25">
      <c r="A54" s="6"/>
      <c r="B54" s="7"/>
      <c r="C54" s="7"/>
      <c r="D54" s="7"/>
      <c r="E54" s="7"/>
      <c r="F54" s="7"/>
      <c r="G54" s="7"/>
      <c r="H54" s="7"/>
      <c r="I54" s="3"/>
      <c r="J54" s="3"/>
      <c r="K54" s="3"/>
      <c r="L54" s="13"/>
      <c r="M54" s="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7"/>
    </row>
    <row r="55" spans="1:26" x14ac:dyDescent="0.25">
      <c r="A55" s="6"/>
      <c r="B55" s="7"/>
      <c r="C55" s="7"/>
      <c r="D55" s="7"/>
      <c r="E55" s="7"/>
      <c r="F55" s="7"/>
      <c r="G55" s="7"/>
      <c r="H55" s="7"/>
      <c r="I55" s="3"/>
      <c r="J55" s="3"/>
      <c r="K55" s="3"/>
      <c r="L55" s="13"/>
      <c r="M55" s="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7"/>
    </row>
    <row r="56" spans="1:26" x14ac:dyDescent="0.25">
      <c r="A56" s="6"/>
      <c r="B56" s="7"/>
      <c r="C56" s="7"/>
      <c r="D56" s="7"/>
      <c r="E56" s="7"/>
      <c r="F56" s="7"/>
      <c r="G56" s="7"/>
      <c r="H56" s="7"/>
      <c r="I56" s="3"/>
      <c r="J56" s="3"/>
      <c r="K56" s="3"/>
      <c r="L56" s="13"/>
      <c r="M56" s="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7"/>
    </row>
    <row r="57" spans="1:26" x14ac:dyDescent="0.25">
      <c r="A57" s="6"/>
      <c r="B57" s="7"/>
      <c r="C57" s="7"/>
      <c r="D57" s="7"/>
      <c r="E57" s="7"/>
      <c r="F57" s="7"/>
      <c r="G57" s="7"/>
      <c r="H57" s="7"/>
      <c r="I57" s="3"/>
      <c r="J57" s="3"/>
      <c r="K57" s="3"/>
      <c r="L57" s="13"/>
      <c r="M57" s="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7"/>
    </row>
    <row r="58" spans="1:26" x14ac:dyDescent="0.25">
      <c r="A58" s="6"/>
      <c r="B58" s="7"/>
      <c r="C58" s="7"/>
      <c r="D58" s="7"/>
      <c r="E58" s="7"/>
      <c r="F58" s="7"/>
      <c r="G58" s="7"/>
      <c r="H58" s="7"/>
      <c r="I58" s="3"/>
      <c r="J58" s="3"/>
      <c r="K58" s="3"/>
      <c r="L58" s="13"/>
      <c r="M58" s="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7"/>
    </row>
    <row r="59" spans="1:26" x14ac:dyDescent="0.25">
      <c r="A59" s="6"/>
      <c r="B59" s="7"/>
      <c r="C59" s="7"/>
      <c r="D59" s="7"/>
      <c r="E59" s="7"/>
      <c r="F59" s="7"/>
      <c r="G59" s="7"/>
      <c r="H59" s="7"/>
      <c r="I59" s="3"/>
      <c r="J59" s="3"/>
      <c r="K59" s="3"/>
      <c r="L59" s="13"/>
      <c r="M59" s="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7"/>
    </row>
    <row r="60" spans="1:26" x14ac:dyDescent="0.25">
      <c r="A60" s="6"/>
      <c r="B60" s="7"/>
      <c r="C60" s="7"/>
      <c r="D60" s="7"/>
      <c r="E60" s="7"/>
      <c r="F60" s="7"/>
      <c r="G60" s="7"/>
      <c r="H60" s="7"/>
      <c r="I60" s="3"/>
      <c r="J60" s="3"/>
      <c r="K60" s="3"/>
      <c r="L60" s="13"/>
      <c r="M60" s="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7"/>
    </row>
    <row r="61" spans="1:26" x14ac:dyDescent="0.25">
      <c r="A61" s="6"/>
      <c r="B61" s="7"/>
      <c r="C61" s="7"/>
      <c r="D61" s="7"/>
      <c r="E61" s="7"/>
      <c r="F61" s="7"/>
      <c r="G61" s="7"/>
      <c r="H61" s="7"/>
      <c r="I61" s="3"/>
      <c r="J61" s="3"/>
      <c r="K61" s="3"/>
      <c r="L61" s="13"/>
      <c r="M61" s="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7"/>
    </row>
    <row r="62" spans="1:26" x14ac:dyDescent="0.25">
      <c r="A62" s="6"/>
      <c r="B62" s="7"/>
      <c r="C62" s="7"/>
      <c r="D62" s="7"/>
      <c r="E62" s="7"/>
      <c r="F62" s="7"/>
      <c r="G62" s="7"/>
      <c r="H62" s="7"/>
      <c r="I62" s="3"/>
      <c r="J62" s="3"/>
      <c r="K62" s="3"/>
      <c r="L62" s="13"/>
      <c r="M62" s="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7"/>
    </row>
    <row r="63" spans="1:26" x14ac:dyDescent="0.25">
      <c r="A63" s="6"/>
      <c r="B63" s="7"/>
      <c r="C63" s="7"/>
      <c r="D63" s="7"/>
      <c r="E63" s="7"/>
      <c r="F63" s="7"/>
      <c r="G63" s="7"/>
      <c r="H63" s="7"/>
      <c r="I63" s="3"/>
      <c r="J63" s="3"/>
      <c r="K63" s="3"/>
      <c r="L63" s="13"/>
      <c r="M63" s="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7"/>
    </row>
    <row r="64" spans="1:26" x14ac:dyDescent="0.25">
      <c r="A64" s="6"/>
      <c r="B64" s="7"/>
      <c r="C64" s="7"/>
      <c r="D64" s="7"/>
      <c r="E64" s="7"/>
      <c r="F64" s="7"/>
      <c r="G64" s="7"/>
      <c r="H64" s="7"/>
      <c r="I64" s="3"/>
      <c r="J64" s="3"/>
      <c r="K64" s="3"/>
      <c r="L64" s="13"/>
      <c r="M64" s="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7"/>
    </row>
    <row r="65" spans="1:26" x14ac:dyDescent="0.25">
      <c r="A65" s="6"/>
      <c r="B65" s="7"/>
      <c r="C65" s="7"/>
      <c r="D65" s="7"/>
      <c r="E65" s="7"/>
      <c r="F65" s="7"/>
      <c r="G65" s="7"/>
      <c r="H65" s="7"/>
      <c r="I65" s="3"/>
      <c r="J65" s="3"/>
      <c r="K65" s="3"/>
      <c r="L65" s="13"/>
      <c r="M65" s="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7"/>
    </row>
    <row r="66" spans="1:26" x14ac:dyDescent="0.25">
      <c r="A66" s="6"/>
      <c r="B66" s="7"/>
      <c r="C66" s="7"/>
      <c r="D66" s="7"/>
      <c r="E66" s="7"/>
      <c r="F66" s="7"/>
      <c r="G66" s="7"/>
      <c r="H66" s="7"/>
      <c r="I66" s="3"/>
      <c r="J66" s="3"/>
      <c r="K66" s="3"/>
      <c r="L66" s="13"/>
      <c r="M66" s="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7"/>
    </row>
    <row r="67" spans="1:26" x14ac:dyDescent="0.25">
      <c r="A67" s="6"/>
      <c r="B67" s="7"/>
      <c r="C67" s="7"/>
      <c r="D67" s="7"/>
      <c r="E67" s="7"/>
      <c r="F67" s="7"/>
      <c r="G67" s="7"/>
      <c r="H67" s="7"/>
      <c r="I67" s="3"/>
      <c r="J67" s="3"/>
      <c r="K67" s="3"/>
      <c r="L67" s="13"/>
      <c r="M67" s="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7"/>
    </row>
    <row r="68" spans="1:26" x14ac:dyDescent="0.25">
      <c r="A68" s="6"/>
      <c r="B68" s="7"/>
      <c r="C68" s="7"/>
      <c r="D68" s="7"/>
      <c r="E68" s="7"/>
      <c r="F68" s="7"/>
      <c r="G68" s="7"/>
      <c r="H68" s="7"/>
      <c r="I68" s="3"/>
      <c r="J68" s="3"/>
      <c r="K68" s="3"/>
      <c r="L68" s="13"/>
      <c r="M68" s="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7"/>
    </row>
    <row r="69" spans="1:26" x14ac:dyDescent="0.25">
      <c r="A69" s="6"/>
      <c r="B69" s="7"/>
      <c r="C69" s="7"/>
      <c r="D69" s="7"/>
      <c r="E69" s="7"/>
      <c r="F69" s="7"/>
      <c r="G69" s="7"/>
      <c r="H69" s="7"/>
      <c r="I69" s="3"/>
      <c r="J69" s="3"/>
      <c r="K69" s="3"/>
      <c r="L69" s="13"/>
      <c r="M69" s="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7"/>
    </row>
    <row r="70" spans="1:26" x14ac:dyDescent="0.25">
      <c r="A70" s="6"/>
      <c r="B70" s="7"/>
      <c r="C70" s="7"/>
      <c r="D70" s="7"/>
      <c r="E70" s="7"/>
      <c r="F70" s="7"/>
      <c r="G70" s="7"/>
      <c r="H70" s="7"/>
      <c r="I70" s="3"/>
      <c r="J70" s="3"/>
      <c r="K70" s="3"/>
      <c r="L70" s="13"/>
      <c r="M70" s="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7"/>
    </row>
    <row r="71" spans="1:26" x14ac:dyDescent="0.25">
      <c r="A71" s="6"/>
      <c r="B71" s="7"/>
      <c r="C71" s="7"/>
      <c r="D71" s="7"/>
      <c r="E71" s="7"/>
      <c r="F71" s="7"/>
      <c r="G71" s="7"/>
      <c r="H71" s="7"/>
      <c r="I71" s="3"/>
      <c r="J71" s="3"/>
      <c r="K71" s="3"/>
      <c r="L71" s="13"/>
      <c r="M71" s="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7"/>
    </row>
    <row r="72" spans="1:26" x14ac:dyDescent="0.25">
      <c r="A72" s="6"/>
      <c r="B72" s="7"/>
      <c r="C72" s="7"/>
      <c r="D72" s="7"/>
      <c r="E72" s="7"/>
      <c r="F72" s="7"/>
      <c r="G72" s="7"/>
      <c r="H72" s="7"/>
      <c r="I72" s="3"/>
      <c r="J72" s="3"/>
      <c r="K72" s="3"/>
      <c r="L72" s="13"/>
      <c r="M72" s="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7"/>
    </row>
    <row r="73" spans="1:26" x14ac:dyDescent="0.25">
      <c r="A73" s="6"/>
      <c r="B73" s="7"/>
      <c r="C73" s="7"/>
      <c r="D73" s="7"/>
      <c r="E73" s="7"/>
      <c r="F73" s="7"/>
      <c r="G73" s="7"/>
      <c r="H73" s="7"/>
      <c r="I73" s="3"/>
      <c r="J73" s="3"/>
      <c r="K73" s="3"/>
      <c r="L73" s="13"/>
      <c r="M73" s="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7"/>
    </row>
    <row r="74" spans="1:26" x14ac:dyDescent="0.25">
      <c r="A74" s="6"/>
      <c r="B74" s="7"/>
      <c r="C74" s="7"/>
      <c r="D74" s="7"/>
      <c r="E74" s="7"/>
      <c r="F74" s="7"/>
      <c r="G74" s="7"/>
      <c r="H74" s="7"/>
      <c r="I74" s="3"/>
      <c r="J74" s="3"/>
      <c r="K74" s="3"/>
      <c r="L74" s="13"/>
      <c r="M74" s="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7"/>
    </row>
    <row r="75" spans="1:26" x14ac:dyDescent="0.25">
      <c r="A75" s="6"/>
      <c r="B75" s="7"/>
      <c r="C75" s="7"/>
      <c r="D75" s="7"/>
      <c r="E75" s="7"/>
      <c r="F75" s="7"/>
      <c r="G75" s="7"/>
      <c r="H75" s="7"/>
      <c r="I75" s="3"/>
      <c r="J75" s="3"/>
      <c r="K75" s="3"/>
      <c r="L75" s="13"/>
      <c r="M75" s="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7"/>
    </row>
  </sheetData>
  <pageMargins left="0.31496062992125984" right="0.31496062992125984" top="0.74803149606299213" bottom="0.74803149606299213" header="0.31496062992125984" footer="0.31496062992125984"/>
  <pageSetup paperSize="9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5"/>
  <sheetViews>
    <sheetView zoomScale="60" zoomScaleNormal="60" workbookViewId="0"/>
  </sheetViews>
  <sheetFormatPr defaultRowHeight="15" x14ac:dyDescent="0.25"/>
  <sheetData>
    <row r="1" spans="1:32" x14ac:dyDescent="0.25">
      <c r="A1" s="1" t="s">
        <v>131</v>
      </c>
    </row>
    <row r="3" spans="1:32" x14ac:dyDescent="0.25">
      <c r="A3" s="59" t="s">
        <v>127</v>
      </c>
      <c r="B3" s="60" t="s">
        <v>128</v>
      </c>
      <c r="C3" s="61" t="s">
        <v>129</v>
      </c>
      <c r="D3" s="62" t="s">
        <v>21</v>
      </c>
      <c r="E3" s="63" t="s">
        <v>19</v>
      </c>
      <c r="F3" s="63" t="s">
        <v>69</v>
      </c>
      <c r="G3" s="10" t="s">
        <v>68</v>
      </c>
      <c r="H3" s="10" t="s">
        <v>67</v>
      </c>
      <c r="I3" s="62" t="s">
        <v>0</v>
      </c>
      <c r="J3" s="62" t="s">
        <v>1</v>
      </c>
      <c r="K3" s="10" t="s">
        <v>66</v>
      </c>
      <c r="L3" s="63" t="s">
        <v>65</v>
      </c>
      <c r="M3" s="10" t="s">
        <v>64</v>
      </c>
      <c r="N3" s="62" t="s">
        <v>2</v>
      </c>
      <c r="O3" s="10" t="s">
        <v>130</v>
      </c>
      <c r="P3" s="62" t="s">
        <v>63</v>
      </c>
      <c r="Q3" s="10" t="s">
        <v>62</v>
      </c>
      <c r="R3" s="62" t="s">
        <v>3</v>
      </c>
      <c r="S3" s="62" t="s">
        <v>4</v>
      </c>
      <c r="T3" s="64" t="s">
        <v>5</v>
      </c>
      <c r="U3" s="62" t="s">
        <v>6</v>
      </c>
      <c r="V3" s="64" t="s">
        <v>7</v>
      </c>
      <c r="W3" s="64" t="s">
        <v>8</v>
      </c>
      <c r="X3" s="64" t="s">
        <v>9</v>
      </c>
      <c r="Y3" s="64" t="s">
        <v>10</v>
      </c>
      <c r="Z3" s="64" t="s">
        <v>11</v>
      </c>
      <c r="AA3" s="64" t="s">
        <v>12</v>
      </c>
      <c r="AB3" s="64" t="s">
        <v>13</v>
      </c>
      <c r="AC3" s="64" t="s">
        <v>15</v>
      </c>
      <c r="AD3" s="64" t="s">
        <v>16</v>
      </c>
      <c r="AE3" s="64" t="s">
        <v>17</v>
      </c>
      <c r="AF3" s="64" t="s">
        <v>18</v>
      </c>
    </row>
    <row r="4" spans="1:32" x14ac:dyDescent="0.25">
      <c r="A4" s="65">
        <v>1</v>
      </c>
      <c r="B4" s="66" t="s">
        <v>106</v>
      </c>
      <c r="C4" s="65" t="s">
        <v>22</v>
      </c>
      <c r="D4" s="65">
        <v>103</v>
      </c>
      <c r="E4" s="67">
        <v>28.68</v>
      </c>
      <c r="F4" s="67">
        <v>21.687900000000003</v>
      </c>
      <c r="G4" s="67">
        <v>0.2</v>
      </c>
      <c r="H4" s="67">
        <v>41.723920454545457</v>
      </c>
      <c r="I4" s="68">
        <v>0.02</v>
      </c>
      <c r="J4" s="68">
        <v>0.01</v>
      </c>
      <c r="K4" s="67">
        <v>0.04</v>
      </c>
      <c r="L4" s="67">
        <v>17.077586206896552</v>
      </c>
      <c r="M4" s="67">
        <v>0.03</v>
      </c>
      <c r="N4" s="68">
        <v>3.5449999999999995E-2</v>
      </c>
      <c r="O4" s="68">
        <v>5.0000000000000001E-3</v>
      </c>
      <c r="P4" s="68">
        <v>0.44659799999999999</v>
      </c>
      <c r="Q4" s="67">
        <v>7.2559259259259248</v>
      </c>
      <c r="R4" s="68">
        <v>1.1250000000000001E-2</v>
      </c>
      <c r="S4" s="68">
        <v>1.8131294964028777</v>
      </c>
      <c r="T4" s="69">
        <v>1.8018867924528299E-2</v>
      </c>
      <c r="U4" s="68">
        <v>2.7499999999999998E-3</v>
      </c>
      <c r="V4" s="69">
        <v>5.0000000000000001E-4</v>
      </c>
      <c r="W4" s="69">
        <v>2.0000000000000001E-4</v>
      </c>
      <c r="X4" s="69">
        <v>1.3414634146341462E-3</v>
      </c>
      <c r="Y4" s="69">
        <v>2.0000000000000001E-4</v>
      </c>
      <c r="Z4" s="69">
        <v>2.0000000000000001E-4</v>
      </c>
      <c r="AA4" s="69">
        <v>2.9999999999999997E-4</v>
      </c>
      <c r="AB4" s="69">
        <v>1.1300000000000001E-2</v>
      </c>
      <c r="AC4" s="69">
        <v>2.9999999999999997E-4</v>
      </c>
      <c r="AD4" s="69">
        <v>3.3999999999999998E-3</v>
      </c>
      <c r="AE4" s="69">
        <v>6.9999999999999999E-4</v>
      </c>
      <c r="AF4" s="69">
        <v>1.5E-3</v>
      </c>
    </row>
    <row r="5" spans="1:32" x14ac:dyDescent="0.25">
      <c r="A5" s="65">
        <v>2</v>
      </c>
      <c r="B5" s="66" t="s">
        <v>106</v>
      </c>
      <c r="C5" s="65" t="s">
        <v>23</v>
      </c>
      <c r="D5" s="65">
        <v>157</v>
      </c>
      <c r="E5" s="67">
        <v>29.659999999999997</v>
      </c>
      <c r="F5" s="67">
        <v>31.672800000000002</v>
      </c>
      <c r="G5" s="67">
        <v>1.0604999999999998</v>
      </c>
      <c r="H5" s="67">
        <v>48.689053030303029</v>
      </c>
      <c r="I5" s="68">
        <v>0.02</v>
      </c>
      <c r="J5" s="68">
        <v>0.33605000000000002</v>
      </c>
      <c r="K5" s="67">
        <v>9.9600000000000008E-2</v>
      </c>
      <c r="L5" s="67">
        <v>15.885735632183909</v>
      </c>
      <c r="M5" s="67">
        <v>6.1121999999999996E-2</v>
      </c>
      <c r="N5" s="68">
        <v>3.95E-2</v>
      </c>
      <c r="O5" s="68">
        <v>1.2848E-2</v>
      </c>
      <c r="P5" s="68">
        <v>0.496693</v>
      </c>
      <c r="Q5" s="67">
        <v>2.5652081481481481</v>
      </c>
      <c r="R5" s="68">
        <v>3.2258064516129032E-3</v>
      </c>
      <c r="S5" s="68">
        <v>0.4058273381294964</v>
      </c>
      <c r="T5" s="69">
        <v>1.4339622641509434E-2</v>
      </c>
      <c r="U5" s="68">
        <v>2.5000000000000001E-3</v>
      </c>
      <c r="V5" s="69">
        <v>5.0000000000000001E-4</v>
      </c>
      <c r="W5" s="69">
        <v>2.0000000000000001E-4</v>
      </c>
      <c r="X5" s="69">
        <v>1.5447154471544715E-3</v>
      </c>
      <c r="Y5" s="69">
        <v>6.329113924050633E-4</v>
      </c>
      <c r="Z5" s="69">
        <v>3.5885167464114838E-4</v>
      </c>
      <c r="AA5" s="69">
        <v>2.9999999999999997E-4</v>
      </c>
      <c r="AB5" s="69">
        <v>2.0500000000000001E-2</v>
      </c>
      <c r="AC5" s="69">
        <v>2.9999999999999997E-4</v>
      </c>
      <c r="AD5" s="69">
        <v>1.1999999999999999E-3</v>
      </c>
      <c r="AE5" s="69">
        <v>6.9999999999999999E-4</v>
      </c>
      <c r="AF5" s="69">
        <v>4.0000000000000002E-4</v>
      </c>
    </row>
    <row r="6" spans="1:32" x14ac:dyDescent="0.25">
      <c r="A6" s="65">
        <v>3</v>
      </c>
      <c r="B6" s="66" t="s">
        <v>106</v>
      </c>
      <c r="C6" s="65" t="s">
        <v>24</v>
      </c>
      <c r="D6" s="65">
        <v>274</v>
      </c>
      <c r="E6" s="67">
        <v>34.706666666666663</v>
      </c>
      <c r="F6" s="67">
        <v>2.5</v>
      </c>
      <c r="G6" s="67">
        <v>0.71050000000000002</v>
      </c>
      <c r="H6" s="67">
        <v>69.926931818181814</v>
      </c>
      <c r="I6" s="68">
        <v>0.02</v>
      </c>
      <c r="J6" s="68">
        <v>1.3718333333333332</v>
      </c>
      <c r="K6" s="67">
        <v>8.208E-2</v>
      </c>
      <c r="L6" s="67">
        <v>4.5035344827586208</v>
      </c>
      <c r="M6" s="67">
        <v>0.11356000000000001</v>
      </c>
      <c r="N6" s="68">
        <v>0.01</v>
      </c>
      <c r="O6" s="68">
        <v>5.0000000000000001E-3</v>
      </c>
      <c r="P6" s="68">
        <v>0.104017</v>
      </c>
      <c r="Q6" s="67">
        <v>1.5323244444444444</v>
      </c>
      <c r="R6" s="68">
        <v>5.0537634408602148E-3</v>
      </c>
      <c r="S6" s="68">
        <v>0.29273381294964035</v>
      </c>
      <c r="T6" s="69">
        <v>1.8553459119496855E-2</v>
      </c>
      <c r="U6" s="68">
        <v>5.9999999999999995E-4</v>
      </c>
      <c r="V6" s="69">
        <v>2.0000000000000001E-4</v>
      </c>
      <c r="W6" s="69">
        <v>6.6666666666666664E-4</v>
      </c>
      <c r="X6" s="69">
        <v>4.0650406504065041E-4</v>
      </c>
      <c r="Y6" s="69">
        <v>2.0000000000000001E-4</v>
      </c>
      <c r="Z6" s="69">
        <v>7.0175438596491234E-4</v>
      </c>
      <c r="AA6" s="69">
        <v>2.9999999999999997E-4</v>
      </c>
      <c r="AB6" s="69">
        <v>2.9999999999999997E-4</v>
      </c>
      <c r="AC6" s="69">
        <v>2.9999999999999997E-4</v>
      </c>
      <c r="AD6" s="69">
        <v>5.0000000000000001E-4</v>
      </c>
      <c r="AE6" s="69">
        <v>6.9999999999999999E-4</v>
      </c>
      <c r="AF6" s="69">
        <v>2.8999999999999998E-3</v>
      </c>
    </row>
    <row r="7" spans="1:32" x14ac:dyDescent="0.25">
      <c r="A7" s="65">
        <v>4</v>
      </c>
      <c r="B7" s="66" t="s">
        <v>106</v>
      </c>
      <c r="C7" s="65" t="s">
        <v>25</v>
      </c>
      <c r="D7" s="65">
        <v>317</v>
      </c>
      <c r="E7" s="67">
        <v>33.72</v>
      </c>
      <c r="F7" s="67">
        <v>17.1478</v>
      </c>
      <c r="G7" s="67">
        <v>1.26525</v>
      </c>
      <c r="H7" s="67">
        <v>39.472462121212132</v>
      </c>
      <c r="I7" s="68">
        <v>0.76237499999999991</v>
      </c>
      <c r="J7" s="68">
        <v>1.2221333333333333</v>
      </c>
      <c r="K7" s="67">
        <v>0.12004000000000001</v>
      </c>
      <c r="L7" s="67">
        <v>20.151149425287354</v>
      </c>
      <c r="M7" s="67">
        <v>0.1194885</v>
      </c>
      <c r="N7" s="68">
        <v>2.76E-2</v>
      </c>
      <c r="O7" s="68">
        <v>5.0000000000000001E-3</v>
      </c>
      <c r="P7" s="68">
        <v>0.4642710000000001</v>
      </c>
      <c r="Q7" s="67">
        <v>3.3836624691358019</v>
      </c>
      <c r="R7" s="68">
        <v>3.2258064516129032E-3</v>
      </c>
      <c r="S7" s="68">
        <v>0.59592326139088725</v>
      </c>
      <c r="T7" s="69">
        <v>8.4905660377358489E-3</v>
      </c>
      <c r="U7" s="68">
        <v>3.3500000000000001E-3</v>
      </c>
      <c r="V7" s="69">
        <v>2.0000000000000001E-4</v>
      </c>
      <c r="W7" s="69">
        <v>7.6666666666666669E-4</v>
      </c>
      <c r="X7" s="69">
        <v>1.910569105691057E-3</v>
      </c>
      <c r="Y7" s="69">
        <v>8.8607594936708858E-4</v>
      </c>
      <c r="Z7" s="69">
        <v>9.090909090909092E-4</v>
      </c>
      <c r="AA7" s="69">
        <v>7.7586206896551732E-4</v>
      </c>
      <c r="AB7" s="69">
        <v>1.15E-3</v>
      </c>
      <c r="AC7" s="69">
        <v>2.9999999999999997E-4</v>
      </c>
      <c r="AD7" s="69">
        <v>5.0000000000000001E-4</v>
      </c>
      <c r="AE7" s="69">
        <v>6.9999999999999999E-4</v>
      </c>
      <c r="AF7" s="69">
        <v>1E-3</v>
      </c>
    </row>
    <row r="8" spans="1:32" x14ac:dyDescent="0.25">
      <c r="A8" s="65">
        <v>5</v>
      </c>
      <c r="B8" s="66" t="s">
        <v>106</v>
      </c>
      <c r="C8" s="65" t="s">
        <v>26</v>
      </c>
      <c r="D8" s="65">
        <v>294</v>
      </c>
      <c r="E8" s="67">
        <v>27.656666666666666</v>
      </c>
      <c r="F8" s="67">
        <v>11.603400000000001</v>
      </c>
      <c r="G8" s="67">
        <v>9.0335000000000001</v>
      </c>
      <c r="H8" s="67">
        <v>59.559280303030299</v>
      </c>
      <c r="I8" s="68">
        <v>0.15862500000000002</v>
      </c>
      <c r="J8" s="68">
        <v>2.8048333333333333</v>
      </c>
      <c r="K8" s="67">
        <v>3.4114399999999994</v>
      </c>
      <c r="L8" s="67">
        <v>1.0585689655172412</v>
      </c>
      <c r="M8" s="67">
        <v>0.46214466666666665</v>
      </c>
      <c r="N8" s="68">
        <v>5.2066666666666671E-2</v>
      </c>
      <c r="O8" s="68">
        <v>1.8688E-2</v>
      </c>
      <c r="P8" s="68">
        <v>0.105092</v>
      </c>
      <c r="Q8" s="67">
        <v>6.1359358024691346</v>
      </c>
      <c r="R8" s="68">
        <v>1.3844086021505376E-2</v>
      </c>
      <c r="S8" s="68">
        <v>0.13611510791366907</v>
      </c>
      <c r="T8" s="69">
        <v>8.3018867924528287E-3</v>
      </c>
      <c r="U8" s="68">
        <v>6.0000000000000006E-4</v>
      </c>
      <c r="V8" s="69">
        <v>2.0000000000000001E-4</v>
      </c>
      <c r="W8" s="69">
        <v>5.8333333333333336E-3</v>
      </c>
      <c r="X8" s="69">
        <v>7.7235772357723577E-4</v>
      </c>
      <c r="Y8" s="69">
        <v>1.561181434599156E-3</v>
      </c>
      <c r="Z8" s="69">
        <v>5.6937799043062197E-3</v>
      </c>
      <c r="AA8" s="69">
        <v>1.1781609195402301E-3</v>
      </c>
      <c r="AB8" s="69">
        <v>2.6999999999999997E-3</v>
      </c>
      <c r="AC8" s="69">
        <v>2.9999999999999997E-4</v>
      </c>
      <c r="AD8" s="69">
        <v>5.0000000000000001E-4</v>
      </c>
      <c r="AE8" s="69">
        <v>1.4E-3</v>
      </c>
      <c r="AF8" s="69">
        <v>8.9999999999999998E-4</v>
      </c>
    </row>
    <row r="9" spans="1:32" x14ac:dyDescent="0.25">
      <c r="A9" s="65">
        <v>6</v>
      </c>
      <c r="B9" s="66" t="s">
        <v>106</v>
      </c>
      <c r="C9" s="65" t="s">
        <v>27</v>
      </c>
      <c r="D9" s="65">
        <v>291</v>
      </c>
      <c r="E9" s="67">
        <v>30.643333333333334</v>
      </c>
      <c r="F9" s="67">
        <v>2.5</v>
      </c>
      <c r="G9" s="67">
        <v>8.2739999999999991</v>
      </c>
      <c r="H9" s="67">
        <v>53.609431818181825</v>
      </c>
      <c r="I9" s="68">
        <v>0.02</v>
      </c>
      <c r="J9" s="68">
        <v>6.2129000000000003</v>
      </c>
      <c r="K9" s="67">
        <v>4.4104399999999995</v>
      </c>
      <c r="L9" s="67">
        <v>0.1</v>
      </c>
      <c r="M9" s="67">
        <v>0.42451399999999995</v>
      </c>
      <c r="N9" s="68">
        <v>6.2099999999999989E-2</v>
      </c>
      <c r="O9" s="68">
        <v>2.0951000000000001E-2</v>
      </c>
      <c r="P9" s="68">
        <v>3.0271999999999997E-2</v>
      </c>
      <c r="Q9" s="67">
        <v>7.5140320987654308</v>
      </c>
      <c r="R9" s="68">
        <v>8.2258064516129038E-3</v>
      </c>
      <c r="S9" s="68">
        <v>6.546762589928058E-3</v>
      </c>
      <c r="T9" s="69">
        <v>5.2201257861635222E-3</v>
      </c>
      <c r="U9" s="68">
        <v>7.7333333333333342E-3</v>
      </c>
      <c r="V9" s="69">
        <v>6.9999999999999999E-4</v>
      </c>
      <c r="W9" s="69">
        <v>7.6E-3</v>
      </c>
      <c r="X9" s="69">
        <v>6.5040650406504076E-4</v>
      </c>
      <c r="Y9" s="69">
        <v>2.3628691983122361E-3</v>
      </c>
      <c r="Z9" s="69">
        <v>4.6730462519936206E-3</v>
      </c>
      <c r="AA9" s="69">
        <v>8.3333333333333328E-4</v>
      </c>
      <c r="AB9" s="69">
        <v>3.6666666666666666E-3</v>
      </c>
      <c r="AC9" s="69">
        <v>1.1000000000000001E-3</v>
      </c>
      <c r="AD9" s="69">
        <v>5.0000000000000001E-4</v>
      </c>
      <c r="AE9" s="69">
        <v>6.9999999999999999E-4</v>
      </c>
      <c r="AF9" s="69">
        <v>1.1000000000000001E-3</v>
      </c>
    </row>
    <row r="10" spans="1:32" x14ac:dyDescent="0.25">
      <c r="A10" s="65">
        <v>7</v>
      </c>
      <c r="B10" s="66" t="s">
        <v>106</v>
      </c>
      <c r="C10" s="65" t="s">
        <v>28</v>
      </c>
      <c r="D10" s="65">
        <v>428</v>
      </c>
      <c r="E10" s="67">
        <v>41.38</v>
      </c>
      <c r="F10" s="67">
        <v>2.5</v>
      </c>
      <c r="G10" s="67">
        <v>9.0754999999999999</v>
      </c>
      <c r="H10" s="67">
        <v>46.447727272727278</v>
      </c>
      <c r="I10" s="68">
        <v>0.13941666666666666</v>
      </c>
      <c r="J10" s="68">
        <v>9.4399999999999998E-2</v>
      </c>
      <c r="K10" s="67">
        <v>6.2654799999999993</v>
      </c>
      <c r="L10" s="67">
        <v>1.0332241379310345</v>
      </c>
      <c r="M10" s="67">
        <v>0.6378286666666666</v>
      </c>
      <c r="N10" s="68">
        <v>3.2599999999999997E-2</v>
      </c>
      <c r="O10" s="68">
        <v>1.46E-2</v>
      </c>
      <c r="P10" s="68">
        <v>0.10947799999999999</v>
      </c>
      <c r="Q10" s="67">
        <v>5.8956958024691355</v>
      </c>
      <c r="R10" s="68">
        <v>3.5215053763440864E-3</v>
      </c>
      <c r="S10" s="68">
        <v>3.3812949640287773E-3</v>
      </c>
      <c r="T10" s="69">
        <v>7.9874213836477973E-3</v>
      </c>
      <c r="U10" s="68">
        <v>2.9999999999999997E-4</v>
      </c>
      <c r="V10" s="69">
        <v>2.0000000000000001E-4</v>
      </c>
      <c r="W10" s="69">
        <v>1.9166666666666669E-2</v>
      </c>
      <c r="X10" s="69">
        <v>2.2357723577235773E-3</v>
      </c>
      <c r="Y10" s="69">
        <v>6.7088607594936707E-3</v>
      </c>
      <c r="Z10" s="69">
        <v>6.204146730462521E-3</v>
      </c>
      <c r="AA10" s="69">
        <v>1.7528735632183908E-3</v>
      </c>
      <c r="AB10" s="69">
        <v>2.9999999999999997E-4</v>
      </c>
      <c r="AC10" s="69">
        <v>1.1999999999999999E-3</v>
      </c>
      <c r="AD10" s="69">
        <v>5.0000000000000001E-4</v>
      </c>
      <c r="AE10" s="69">
        <v>3.7000000000000002E-3</v>
      </c>
      <c r="AF10" s="69">
        <v>4.0000000000000002E-4</v>
      </c>
    </row>
    <row r="11" spans="1:32" x14ac:dyDescent="0.25">
      <c r="A11" s="65">
        <v>8</v>
      </c>
      <c r="B11" s="66" t="s">
        <v>106</v>
      </c>
      <c r="C11" s="65" t="s">
        <v>29</v>
      </c>
      <c r="D11" s="65">
        <v>512</v>
      </c>
      <c r="E11" s="67">
        <v>35.346666666666664</v>
      </c>
      <c r="F11" s="67">
        <v>2.5</v>
      </c>
      <c r="G11" s="67">
        <v>6.8932499999999983</v>
      </c>
      <c r="H11" s="67">
        <v>14.445607954545455</v>
      </c>
      <c r="I11" s="68">
        <v>0.02</v>
      </c>
      <c r="J11" s="68">
        <v>5.6095666666666668</v>
      </c>
      <c r="K11" s="67">
        <v>0.27666000000000002</v>
      </c>
      <c r="L11" s="67">
        <v>32.690804597701145</v>
      </c>
      <c r="M11" s="67">
        <v>0.16825249999999997</v>
      </c>
      <c r="N11" s="68">
        <v>2.1133333333333334E-2</v>
      </c>
      <c r="O11" s="68">
        <v>5.0000000000000001E-3</v>
      </c>
      <c r="P11" s="68">
        <v>0.28504699999999999</v>
      </c>
      <c r="Q11" s="67">
        <v>10.097706666666665</v>
      </c>
      <c r="R11" s="68">
        <v>1E-3</v>
      </c>
      <c r="S11" s="68">
        <v>4.0837649880095919</v>
      </c>
      <c r="T11" s="69">
        <v>1.3018867924528301E-2</v>
      </c>
      <c r="U11" s="68">
        <v>2.9999999999999997E-4</v>
      </c>
      <c r="V11" s="69">
        <v>7.3333333333333334E-4</v>
      </c>
      <c r="W11" s="69">
        <v>7.5000000000000002E-4</v>
      </c>
      <c r="X11" s="69">
        <v>1.0569105691056908E-2</v>
      </c>
      <c r="Y11" s="69">
        <v>2.5316455696202532E-3</v>
      </c>
      <c r="Z11" s="69">
        <v>3.3971291866028708E-3</v>
      </c>
      <c r="AA11" s="69">
        <v>1.1206896551724137E-3</v>
      </c>
      <c r="AB11" s="69">
        <v>1.4E-3</v>
      </c>
      <c r="AC11" s="69">
        <v>2.9999999999999997E-4</v>
      </c>
      <c r="AD11" s="69">
        <v>4.2999999999999991E-3</v>
      </c>
      <c r="AE11" s="69">
        <v>6.9999999999999999E-4</v>
      </c>
      <c r="AF11" s="69">
        <v>4.0000000000000002E-4</v>
      </c>
    </row>
    <row r="12" spans="1:32" x14ac:dyDescent="0.25">
      <c r="A12" s="65">
        <v>9</v>
      </c>
      <c r="B12" s="66" t="s">
        <v>106</v>
      </c>
      <c r="C12" s="65" t="s">
        <v>30</v>
      </c>
      <c r="D12" s="65">
        <v>587</v>
      </c>
      <c r="E12" s="67">
        <v>32.78</v>
      </c>
      <c r="F12" s="67">
        <v>12.865</v>
      </c>
      <c r="G12" s="67">
        <v>10.283000000000001</v>
      </c>
      <c r="H12" s="67">
        <v>45.45068181818182</v>
      </c>
      <c r="I12" s="68">
        <v>9.3124999999999986E-2</v>
      </c>
      <c r="J12" s="68">
        <v>1.2182000000000002</v>
      </c>
      <c r="K12" s="67">
        <v>2.5561599999999998</v>
      </c>
      <c r="L12" s="67">
        <v>2.5843678160919539</v>
      </c>
      <c r="M12" s="67">
        <v>0.61717633333333333</v>
      </c>
      <c r="N12" s="68">
        <v>5.8499999999999996E-2</v>
      </c>
      <c r="O12" s="68">
        <v>1.5184E-2</v>
      </c>
      <c r="P12" s="68">
        <v>6.837E-2</v>
      </c>
      <c r="Q12" s="67">
        <v>11.502743456790123</v>
      </c>
      <c r="R12" s="68">
        <v>8.6021505376344086E-3</v>
      </c>
      <c r="S12" s="68">
        <v>0.3987290167865708</v>
      </c>
      <c r="T12" s="69">
        <v>1.3270440251572327E-2</v>
      </c>
      <c r="U12" s="68">
        <v>9.5E-4</v>
      </c>
      <c r="V12" s="69">
        <v>1E-3</v>
      </c>
      <c r="W12" s="69">
        <v>5.8333333333333336E-3</v>
      </c>
      <c r="X12" s="69">
        <v>1.3414634146341464E-3</v>
      </c>
      <c r="Y12" s="69">
        <v>2.8270042194092826E-3</v>
      </c>
      <c r="Z12" s="69">
        <v>4.0191387559808615E-3</v>
      </c>
      <c r="AA12" s="69">
        <v>1.0344827586206897E-3</v>
      </c>
      <c r="AB12" s="69">
        <v>2.9333333333333334E-3</v>
      </c>
      <c r="AC12" s="69">
        <v>1.8E-3</v>
      </c>
      <c r="AD12" s="69">
        <v>3.5000000000000001E-3</v>
      </c>
      <c r="AE12" s="69">
        <v>2E-3</v>
      </c>
      <c r="AF12" s="69">
        <v>1.2999999999999999E-3</v>
      </c>
    </row>
    <row r="13" spans="1:32" x14ac:dyDescent="0.25">
      <c r="A13" s="65">
        <v>10</v>
      </c>
      <c r="B13" s="66" t="s">
        <v>106</v>
      </c>
      <c r="C13" s="65" t="s">
        <v>31</v>
      </c>
      <c r="D13" s="65">
        <v>306</v>
      </c>
      <c r="E13" s="67">
        <v>30.290000000000003</v>
      </c>
      <c r="F13" s="67">
        <v>2.5</v>
      </c>
      <c r="G13" s="67">
        <v>15.200499999999998</v>
      </c>
      <c r="H13" s="67">
        <v>57.694886363636378</v>
      </c>
      <c r="I13" s="68">
        <v>0.02</v>
      </c>
      <c r="J13" s="68">
        <v>1.4773666666666667</v>
      </c>
      <c r="K13" s="67">
        <v>0.04</v>
      </c>
      <c r="L13" s="67">
        <v>0.61555747126436777</v>
      </c>
      <c r="M13" s="67">
        <v>1.0700246666666664</v>
      </c>
      <c r="N13" s="68">
        <v>2.5866666666666666E-2</v>
      </c>
      <c r="O13" s="68">
        <v>1.5086666666666667E-2</v>
      </c>
      <c r="P13" s="68">
        <v>7.8045000000000003E-2</v>
      </c>
      <c r="Q13" s="67">
        <v>5.2812548148148144</v>
      </c>
      <c r="R13" s="68">
        <v>6.7473118279569892E-3</v>
      </c>
      <c r="S13" s="68">
        <v>2.2062350119904078E-2</v>
      </c>
      <c r="T13" s="69">
        <v>2.0817610062893083E-2</v>
      </c>
      <c r="U13" s="68">
        <v>2.9999999999999997E-4</v>
      </c>
      <c r="V13" s="69">
        <v>2.0000000000000001E-4</v>
      </c>
      <c r="W13" s="69">
        <v>5.9999999999999995E-4</v>
      </c>
      <c r="X13" s="69">
        <v>2.3577235772357721E-3</v>
      </c>
      <c r="Y13" s="69">
        <v>2.1097046413502112E-3</v>
      </c>
      <c r="Z13" s="69">
        <v>6.8899521531100493E-3</v>
      </c>
      <c r="AA13" s="69">
        <v>1.724137931034483E-3</v>
      </c>
      <c r="AB13" s="69">
        <v>1.1000000000000001E-3</v>
      </c>
      <c r="AC13" s="69">
        <v>2.9999999999999997E-4</v>
      </c>
      <c r="AD13" s="69">
        <v>5.0000000000000001E-4</v>
      </c>
      <c r="AE13" s="69">
        <v>6.9999999999999999E-4</v>
      </c>
      <c r="AF13" s="69">
        <v>4.0000000000000002E-4</v>
      </c>
    </row>
    <row r="14" spans="1:32" x14ac:dyDescent="0.25">
      <c r="A14" s="65">
        <v>11</v>
      </c>
      <c r="B14" s="66" t="s">
        <v>106</v>
      </c>
      <c r="C14" s="65" t="s">
        <v>32</v>
      </c>
      <c r="D14" s="65">
        <v>351</v>
      </c>
      <c r="E14" s="67">
        <v>20.943333333333335</v>
      </c>
      <c r="F14" s="67">
        <v>2.5</v>
      </c>
      <c r="G14" s="67">
        <v>16.218999999999998</v>
      </c>
      <c r="H14" s="67">
        <v>47.084053030303032</v>
      </c>
      <c r="I14" s="68">
        <v>0.29245833333333332</v>
      </c>
      <c r="J14" s="68">
        <v>2.0559000000000003</v>
      </c>
      <c r="K14" s="67">
        <v>0.04</v>
      </c>
      <c r="L14" s="67">
        <v>7.9826954022988517</v>
      </c>
      <c r="M14" s="67">
        <v>1.3552606666666664</v>
      </c>
      <c r="N14" s="68">
        <v>4.6100000000000002E-2</v>
      </c>
      <c r="O14" s="68">
        <v>5.0000000000000001E-3</v>
      </c>
      <c r="P14" s="68">
        <v>0.40174900000000002</v>
      </c>
      <c r="Q14" s="67">
        <v>14.6778024691358</v>
      </c>
      <c r="R14" s="68">
        <v>0.01</v>
      </c>
      <c r="S14" s="68">
        <v>0.52822541966426872</v>
      </c>
      <c r="T14" s="69">
        <v>0.33251572327044021</v>
      </c>
      <c r="U14" s="68">
        <v>2.9999999999999997E-4</v>
      </c>
      <c r="V14" s="69">
        <v>2.0000000000000001E-4</v>
      </c>
      <c r="W14" s="69">
        <v>4.4999999999999999E-4</v>
      </c>
      <c r="X14" s="69">
        <v>1.7113821138211385E-2</v>
      </c>
      <c r="Y14" s="69">
        <v>5.0632911392405064E-3</v>
      </c>
      <c r="Z14" s="69">
        <v>5.9649122807017554E-3</v>
      </c>
      <c r="AA14" s="69">
        <v>1.4080459770114942E-3</v>
      </c>
      <c r="AB14" s="69">
        <v>1.4E-3</v>
      </c>
      <c r="AC14" s="69">
        <v>2.9999999999999997E-4</v>
      </c>
      <c r="AD14" s="69">
        <v>5.0000000000000001E-4</v>
      </c>
      <c r="AE14" s="69">
        <v>6.9999999999999999E-4</v>
      </c>
      <c r="AF14" s="69">
        <v>4.0000000000000002E-4</v>
      </c>
    </row>
    <row r="15" spans="1:32" x14ac:dyDescent="0.25">
      <c r="A15" s="65">
        <v>12</v>
      </c>
      <c r="B15" s="66" t="s">
        <v>106</v>
      </c>
      <c r="C15" s="65" t="s">
        <v>33</v>
      </c>
      <c r="D15" s="65">
        <v>365</v>
      </c>
      <c r="E15" s="67">
        <v>30.5</v>
      </c>
      <c r="F15" s="67">
        <v>15.935999999999998</v>
      </c>
      <c r="G15" s="67">
        <v>16.309999999999999</v>
      </c>
      <c r="H15" s="67">
        <v>45.924886363636368</v>
      </c>
      <c r="I15" s="68">
        <v>0.02</v>
      </c>
      <c r="J15" s="68">
        <v>2.1196000000000002</v>
      </c>
      <c r="K15" s="67">
        <v>0.91139999999999988</v>
      </c>
      <c r="L15" s="67">
        <v>2.3900977011494255</v>
      </c>
      <c r="M15" s="67">
        <v>0.95590799999999998</v>
      </c>
      <c r="N15" s="68">
        <v>4.0133333333333326E-2</v>
      </c>
      <c r="O15" s="68">
        <v>5.0000000000000001E-3</v>
      </c>
      <c r="P15" s="68">
        <v>0.29592600000000002</v>
      </c>
      <c r="Q15" s="67">
        <v>9.6561014814814801</v>
      </c>
      <c r="R15" s="68">
        <v>1.1155913978494626E-2</v>
      </c>
      <c r="S15" s="68">
        <v>1.5443645083932854E-2</v>
      </c>
      <c r="T15" s="69">
        <v>5.289308176100628E-2</v>
      </c>
      <c r="U15" s="68">
        <v>1.2999999999999999E-3</v>
      </c>
      <c r="V15" s="69">
        <v>2.0000000000000001E-4</v>
      </c>
      <c r="W15" s="69">
        <v>6.9999999999999999E-4</v>
      </c>
      <c r="X15" s="69">
        <v>1.3008130081300813E-2</v>
      </c>
      <c r="Y15" s="69">
        <v>2.8691983122362871E-3</v>
      </c>
      <c r="Z15" s="69">
        <v>8.8995215311004801E-3</v>
      </c>
      <c r="AA15" s="69">
        <v>1.6379310344827587E-3</v>
      </c>
      <c r="AB15" s="69">
        <v>8.9999999999999998E-4</v>
      </c>
      <c r="AC15" s="69">
        <v>2.0999999999999999E-3</v>
      </c>
      <c r="AD15" s="69">
        <v>5.0000000000000001E-4</v>
      </c>
      <c r="AE15" s="69">
        <v>6.9999999999999999E-4</v>
      </c>
      <c r="AF15" s="69">
        <v>4.0000000000000002E-4</v>
      </c>
    </row>
    <row r="16" spans="1:32" x14ac:dyDescent="0.25">
      <c r="A16" s="65">
        <v>13</v>
      </c>
      <c r="B16" s="66" t="s">
        <v>106</v>
      </c>
      <c r="C16" s="65" t="s">
        <v>34</v>
      </c>
      <c r="D16" s="65">
        <v>100</v>
      </c>
      <c r="E16" s="67">
        <v>31.51</v>
      </c>
      <c r="F16" s="67">
        <v>20.395866666666667</v>
      </c>
      <c r="G16" s="67">
        <v>8.5960000000000001</v>
      </c>
      <c r="H16" s="67">
        <v>28.756250000000001</v>
      </c>
      <c r="I16" s="68">
        <v>0.02</v>
      </c>
      <c r="J16" s="68">
        <v>0.1908</v>
      </c>
      <c r="K16" s="67">
        <v>8.7199999999999986E-2</v>
      </c>
      <c r="L16" s="68">
        <v>21.418390804597703</v>
      </c>
      <c r="M16" s="67">
        <v>0.54113566666666668</v>
      </c>
      <c r="N16" s="68">
        <v>2.8400000000000002E-2</v>
      </c>
      <c r="O16" s="68">
        <v>5.0000000000000001E-3</v>
      </c>
      <c r="P16" s="68">
        <v>0.48852299999999999</v>
      </c>
      <c r="Q16" s="67">
        <v>3.7651017283950612</v>
      </c>
      <c r="R16" s="68">
        <v>1.8548387096774194E-3</v>
      </c>
      <c r="S16" s="68">
        <v>1.5812470023980816</v>
      </c>
      <c r="T16" s="68">
        <v>1E-3</v>
      </c>
      <c r="U16" s="68">
        <v>2.9999999999999997E-4</v>
      </c>
      <c r="V16" s="69">
        <v>2.9999999999999997E-4</v>
      </c>
      <c r="W16" s="69">
        <v>9.3333333333333332E-4</v>
      </c>
      <c r="X16" s="69">
        <v>5.2439024390243906E-3</v>
      </c>
      <c r="Y16" s="69">
        <v>1.0970464135021097E-3</v>
      </c>
      <c r="Z16" s="69">
        <v>3.3333333333333335E-3</v>
      </c>
      <c r="AA16" s="69">
        <v>1.350574712643678E-3</v>
      </c>
      <c r="AB16" s="69">
        <v>1.3000000000000002E-3</v>
      </c>
      <c r="AC16" s="69">
        <v>2.9999999999999997E-4</v>
      </c>
      <c r="AD16" s="69">
        <v>2.0499999999999997E-3</v>
      </c>
      <c r="AE16" s="69">
        <v>6.9999999999999999E-4</v>
      </c>
      <c r="AF16" s="69">
        <v>4.0000000000000002E-4</v>
      </c>
    </row>
    <row r="17" spans="1:32" x14ac:dyDescent="0.25">
      <c r="A17" s="65">
        <v>14</v>
      </c>
      <c r="B17" s="66" t="s">
        <v>106</v>
      </c>
      <c r="C17" s="65" t="s">
        <v>35</v>
      </c>
      <c r="D17" s="65">
        <v>147</v>
      </c>
      <c r="E17" s="67">
        <v>29.58</v>
      </c>
      <c r="F17" s="67">
        <v>23.848666666666666</v>
      </c>
      <c r="G17" s="67">
        <v>7.3709999999999996</v>
      </c>
      <c r="H17" s="67">
        <v>32.071628787878787</v>
      </c>
      <c r="I17" s="68">
        <v>0.02</v>
      </c>
      <c r="J17" s="68">
        <v>0.18579999999999999</v>
      </c>
      <c r="K17" s="67">
        <v>0.13807999999999998</v>
      </c>
      <c r="L17" s="67">
        <v>22.967241379310344</v>
      </c>
      <c r="M17" s="67">
        <v>0.28657199999999999</v>
      </c>
      <c r="N17" s="68">
        <v>2.18E-2</v>
      </c>
      <c r="O17" s="68">
        <v>5.0000000000000001E-3</v>
      </c>
      <c r="P17" s="68">
        <v>0.51083999999999996</v>
      </c>
      <c r="Q17" s="67">
        <v>2.8009286419753088</v>
      </c>
      <c r="R17" s="68">
        <v>2.6612903225806451E-3</v>
      </c>
      <c r="S17" s="68">
        <v>6.7146282973621116E-2</v>
      </c>
      <c r="T17" s="68">
        <v>1E-3</v>
      </c>
      <c r="U17" s="68">
        <v>2.9999999999999997E-4</v>
      </c>
      <c r="V17" s="69">
        <v>2.0000000000000001E-4</v>
      </c>
      <c r="W17" s="69">
        <v>1.0666666666666665E-3</v>
      </c>
      <c r="X17" s="69">
        <v>5.9756097560975619E-3</v>
      </c>
      <c r="Y17" s="69">
        <v>7.5949367088607583E-4</v>
      </c>
      <c r="Z17" s="69">
        <v>2.3923444976076558E-3</v>
      </c>
      <c r="AA17" s="69">
        <v>6.4655172413793113E-4</v>
      </c>
      <c r="AB17" s="69">
        <v>2.9999999999999997E-4</v>
      </c>
      <c r="AC17" s="69">
        <v>2.9999999999999997E-4</v>
      </c>
      <c r="AD17" s="69">
        <v>5.0000000000000001E-4</v>
      </c>
      <c r="AE17" s="69">
        <v>6.9999999999999999E-4</v>
      </c>
      <c r="AF17" s="69">
        <v>4.0000000000000002E-4</v>
      </c>
    </row>
    <row r="18" spans="1:32" x14ac:dyDescent="0.25">
      <c r="A18" s="65">
        <v>15</v>
      </c>
      <c r="B18" s="66" t="s">
        <v>106</v>
      </c>
      <c r="C18" s="65" t="s">
        <v>36</v>
      </c>
      <c r="D18" s="65">
        <v>199</v>
      </c>
      <c r="E18" s="67">
        <v>47.176666666666669</v>
      </c>
      <c r="F18" s="67">
        <v>5.7103999999999999</v>
      </c>
      <c r="G18" s="67">
        <v>5.2674999999999992</v>
      </c>
      <c r="H18" s="67">
        <v>32.971401515151513</v>
      </c>
      <c r="I18" s="68">
        <v>0.12125</v>
      </c>
      <c r="J18" s="68">
        <v>1.8471000000000002</v>
      </c>
      <c r="K18" s="67">
        <v>1.7960399999999999</v>
      </c>
      <c r="L18" s="67">
        <v>11.545494252873562</v>
      </c>
      <c r="M18" s="67">
        <v>0.37636233333333335</v>
      </c>
      <c r="N18" s="68">
        <v>4.243333333333333E-2</v>
      </c>
      <c r="O18" s="68">
        <v>2.4673999999999998E-2</v>
      </c>
      <c r="P18" s="68">
        <v>0.36330700000000005</v>
      </c>
      <c r="Q18" s="67">
        <v>5.3130679012345672</v>
      </c>
      <c r="R18" s="68">
        <v>9.0322580645161282E-3</v>
      </c>
      <c r="S18" s="68">
        <v>0.71091127098321349</v>
      </c>
      <c r="T18" s="69">
        <v>1.4150943396226414E-2</v>
      </c>
      <c r="U18" s="68">
        <v>2.9999999999999997E-4</v>
      </c>
      <c r="V18" s="69">
        <v>5.0000000000000001E-4</v>
      </c>
      <c r="W18" s="69">
        <v>4.2666666666666669E-3</v>
      </c>
      <c r="X18" s="69">
        <v>2.1138211382113821E-3</v>
      </c>
      <c r="Y18" s="69">
        <v>2.7426160337552744E-3</v>
      </c>
      <c r="Z18" s="69">
        <v>4.8325358851674643E-3</v>
      </c>
      <c r="AA18" s="69">
        <v>9.9137931034482766E-4</v>
      </c>
      <c r="AB18" s="69">
        <v>7.5000000000000002E-4</v>
      </c>
      <c r="AC18" s="69">
        <v>2.9999999999999997E-4</v>
      </c>
      <c r="AD18" s="69">
        <v>2.3E-3</v>
      </c>
      <c r="AE18" s="69">
        <v>2.2000000000000001E-3</v>
      </c>
      <c r="AF18" s="69">
        <v>4.0000000000000002E-4</v>
      </c>
    </row>
    <row r="19" spans="1:32" x14ac:dyDescent="0.25">
      <c r="A19" s="65">
        <v>16</v>
      </c>
      <c r="B19" s="66" t="s">
        <v>106</v>
      </c>
      <c r="C19" s="65" t="s">
        <v>37</v>
      </c>
      <c r="D19" s="65">
        <v>238</v>
      </c>
      <c r="E19" s="67">
        <v>24.436666666666667</v>
      </c>
      <c r="F19" s="67">
        <v>23.987000000000002</v>
      </c>
      <c r="G19" s="67">
        <v>5.0364999999999993</v>
      </c>
      <c r="H19" s="67">
        <v>48.26348484848485</v>
      </c>
      <c r="I19" s="68">
        <v>0.02</v>
      </c>
      <c r="J19" s="68">
        <v>0.21325</v>
      </c>
      <c r="K19" s="67">
        <v>0.4917999999999999</v>
      </c>
      <c r="L19" s="67">
        <v>14.728160919540228</v>
      </c>
      <c r="M19" s="67">
        <v>0.17245533333333335</v>
      </c>
      <c r="N19" s="68">
        <v>2.7399999999999997E-2</v>
      </c>
      <c r="O19" s="68">
        <v>5.0000000000000001E-3</v>
      </c>
      <c r="P19" s="68">
        <v>0.4979400000000001</v>
      </c>
      <c r="Q19" s="67">
        <v>3.5186827160493817</v>
      </c>
      <c r="R19" s="68">
        <v>4.1129032258064519E-3</v>
      </c>
      <c r="S19" s="68">
        <v>1.0623501199040767E-2</v>
      </c>
      <c r="T19" s="69">
        <v>5.1572327044025149E-3</v>
      </c>
      <c r="U19" s="68">
        <v>2.9999999999999997E-4</v>
      </c>
      <c r="V19" s="69">
        <v>2.0000000000000001E-4</v>
      </c>
      <c r="W19" s="69">
        <v>2.2000000000000001E-3</v>
      </c>
      <c r="X19" s="69">
        <v>1.5447154471544715E-3</v>
      </c>
      <c r="Y19" s="69">
        <v>5.6962025316455688E-4</v>
      </c>
      <c r="Z19" s="69">
        <v>2.8548644338118024E-3</v>
      </c>
      <c r="AA19" s="69">
        <v>2.9999999999999997E-4</v>
      </c>
      <c r="AB19" s="69">
        <v>1E-3</v>
      </c>
      <c r="AC19" s="69">
        <v>2.9999999999999997E-4</v>
      </c>
      <c r="AD19" s="69">
        <v>5.0000000000000001E-4</v>
      </c>
      <c r="AE19" s="69">
        <v>6.9999999999999999E-4</v>
      </c>
      <c r="AF19" s="69">
        <v>7.5000000000000002E-4</v>
      </c>
    </row>
    <row r="20" spans="1:32" x14ac:dyDescent="0.25">
      <c r="A20" s="65">
        <v>17</v>
      </c>
      <c r="B20" s="66" t="s">
        <v>106</v>
      </c>
      <c r="C20" s="65" t="s">
        <v>38</v>
      </c>
      <c r="D20" s="65">
        <v>282</v>
      </c>
      <c r="E20" s="67">
        <v>46.386666666666663</v>
      </c>
      <c r="F20" s="67">
        <v>19.2394</v>
      </c>
      <c r="G20" s="67">
        <v>1.2179999999999997</v>
      </c>
      <c r="H20" s="67">
        <v>39.448143939393937</v>
      </c>
      <c r="I20" s="68">
        <v>0.02</v>
      </c>
      <c r="J20" s="68">
        <v>2.4712999999999998</v>
      </c>
      <c r="K20" s="67">
        <v>0.13343999999999998</v>
      </c>
      <c r="L20" s="67">
        <v>10.549643678160917</v>
      </c>
      <c r="M20" s="67">
        <v>6.0008666666666668E-2</v>
      </c>
      <c r="N20" s="68">
        <v>3.585E-2</v>
      </c>
      <c r="O20" s="68">
        <v>1.7374000000000001E-2</v>
      </c>
      <c r="P20" s="68">
        <v>0.19375800000000001</v>
      </c>
      <c r="Q20" s="67">
        <v>3.9030879012345681</v>
      </c>
      <c r="R20" s="68">
        <v>4.8790322580645161E-3</v>
      </c>
      <c r="S20" s="68">
        <v>1.263717026378897</v>
      </c>
      <c r="T20" s="69">
        <v>9.81132075471698E-3</v>
      </c>
      <c r="U20" s="68">
        <v>3.5500000000000002E-3</v>
      </c>
      <c r="V20" s="69">
        <v>4.4999999999999999E-4</v>
      </c>
      <c r="W20" s="69">
        <v>4.0000000000000002E-4</v>
      </c>
      <c r="X20" s="69">
        <v>1.2195121951219512E-3</v>
      </c>
      <c r="Y20" s="69">
        <v>5.0632911392405066E-4</v>
      </c>
      <c r="Z20" s="69">
        <v>4.7846889952153117E-4</v>
      </c>
      <c r="AA20" s="69">
        <v>2.9999999999999997E-4</v>
      </c>
      <c r="AB20" s="69">
        <v>3.2999999999999995E-3</v>
      </c>
      <c r="AC20" s="69">
        <v>2.9999999999999997E-4</v>
      </c>
      <c r="AD20" s="69">
        <v>3.2000000000000002E-3</v>
      </c>
      <c r="AE20" s="69">
        <v>6.9999999999999999E-4</v>
      </c>
      <c r="AF20" s="69">
        <v>4.0000000000000002E-4</v>
      </c>
    </row>
    <row r="21" spans="1:32" x14ac:dyDescent="0.25">
      <c r="A21" s="65">
        <v>18</v>
      </c>
      <c r="B21" s="66" t="s">
        <v>106</v>
      </c>
      <c r="C21" s="65" t="s">
        <v>39</v>
      </c>
      <c r="D21" s="65">
        <v>325</v>
      </c>
      <c r="E21" s="67">
        <v>33.036666666666669</v>
      </c>
      <c r="F21" s="67">
        <v>8.2917000000000005</v>
      </c>
      <c r="G21" s="67">
        <v>1.4209999999999998</v>
      </c>
      <c r="H21" s="67">
        <v>62.128901515151519</v>
      </c>
      <c r="I21" s="68">
        <v>0.02</v>
      </c>
      <c r="J21" s="68">
        <v>0.35503333333333331</v>
      </c>
      <c r="K21" s="67">
        <v>8.4000000000000005E-2</v>
      </c>
      <c r="L21" s="67">
        <v>10.857643678160919</v>
      </c>
      <c r="M21" s="67">
        <v>0.14011300000000002</v>
      </c>
      <c r="N21" s="68">
        <v>1.9950000000000002E-2</v>
      </c>
      <c r="O21" s="68">
        <v>5.0000000000000001E-3</v>
      </c>
      <c r="P21" s="68">
        <v>0.24737900000000002</v>
      </c>
      <c r="Q21" s="67">
        <v>1.3384799999999999</v>
      </c>
      <c r="R21" s="68">
        <v>2.8225806451612906E-3</v>
      </c>
      <c r="S21" s="68">
        <v>0.13100719424460433</v>
      </c>
      <c r="T21" s="69">
        <v>2.7232704402515726E-2</v>
      </c>
      <c r="U21" s="68">
        <v>2.9999999999999997E-4</v>
      </c>
      <c r="V21" s="69">
        <v>2.0000000000000001E-4</v>
      </c>
      <c r="W21" s="69">
        <v>9.3333333333333332E-4</v>
      </c>
      <c r="X21" s="69">
        <v>1.0162601626016261E-3</v>
      </c>
      <c r="Y21" s="69">
        <v>5.0632911392405066E-4</v>
      </c>
      <c r="Z21" s="69">
        <v>2.8389154704944177E-3</v>
      </c>
      <c r="AA21" s="69">
        <v>6.03448275862069E-4</v>
      </c>
      <c r="AB21" s="69">
        <v>2.9999999999999997E-4</v>
      </c>
      <c r="AC21" s="69">
        <v>6.9999999999999999E-4</v>
      </c>
      <c r="AD21" s="69">
        <v>5.0000000000000001E-4</v>
      </c>
      <c r="AE21" s="69">
        <v>6.9999999999999999E-4</v>
      </c>
      <c r="AF21" s="69">
        <v>4.0000000000000002E-4</v>
      </c>
    </row>
    <row r="22" spans="1:32" x14ac:dyDescent="0.25">
      <c r="A22" s="65">
        <v>19</v>
      </c>
      <c r="B22" s="66" t="s">
        <v>106</v>
      </c>
      <c r="C22" s="65" t="s">
        <v>40</v>
      </c>
      <c r="D22" s="65">
        <v>350</v>
      </c>
      <c r="E22" s="67">
        <v>33.926666666666669</v>
      </c>
      <c r="F22" s="67">
        <v>14.251099999999997</v>
      </c>
      <c r="G22" s="67">
        <v>0.72099999999999975</v>
      </c>
      <c r="H22" s="67">
        <v>54.821287878787878</v>
      </c>
      <c r="I22" s="68">
        <v>0.10675</v>
      </c>
      <c r="J22" s="68">
        <v>0.26463333333333333</v>
      </c>
      <c r="K22" s="67">
        <v>0.15875999999999998</v>
      </c>
      <c r="L22" s="67">
        <v>15.206212643678159</v>
      </c>
      <c r="M22" s="67">
        <v>7.5233499999999995E-2</v>
      </c>
      <c r="N22" s="68">
        <v>0.01</v>
      </c>
      <c r="O22" s="68">
        <v>5.0000000000000001E-3</v>
      </c>
      <c r="P22" s="68">
        <v>0.31222300000000003</v>
      </c>
      <c r="Q22" s="67">
        <v>1.435402222222222</v>
      </c>
      <c r="R22" s="68">
        <v>1E-3</v>
      </c>
      <c r="S22" s="68">
        <v>3.237410071942446E-3</v>
      </c>
      <c r="T22" s="69">
        <v>3.1446540880503146E-3</v>
      </c>
      <c r="U22" s="68">
        <v>2.9999999999999997E-4</v>
      </c>
      <c r="V22" s="69">
        <v>2.0000000000000001E-4</v>
      </c>
      <c r="W22" s="69">
        <v>5.666666666666666E-4</v>
      </c>
      <c r="X22" s="69">
        <v>1.8699186991869921E-3</v>
      </c>
      <c r="Y22" s="69">
        <v>6.329113924050633E-4</v>
      </c>
      <c r="Z22" s="69">
        <v>5.7416267942583734E-4</v>
      </c>
      <c r="AA22" s="69">
        <v>2.9999999999999997E-4</v>
      </c>
      <c r="AB22" s="69">
        <v>6.9999999999999999E-4</v>
      </c>
      <c r="AC22" s="69">
        <v>2.9999999999999997E-4</v>
      </c>
      <c r="AD22" s="69">
        <v>5.0000000000000001E-4</v>
      </c>
      <c r="AE22" s="69">
        <v>6.9999999999999999E-4</v>
      </c>
      <c r="AF22" s="69">
        <v>4.0000000000000002E-4</v>
      </c>
    </row>
    <row r="23" spans="1:32" x14ac:dyDescent="0.25">
      <c r="A23" s="65">
        <v>20</v>
      </c>
      <c r="B23" s="66" t="s">
        <v>106</v>
      </c>
      <c r="C23" s="65" t="s">
        <v>41</v>
      </c>
      <c r="D23" s="65">
        <v>375</v>
      </c>
      <c r="E23" s="67">
        <v>37.619999999999997</v>
      </c>
      <c r="F23" s="67">
        <v>2.5</v>
      </c>
      <c r="G23" s="67">
        <v>5.2639999999999993</v>
      </c>
      <c r="H23" s="67">
        <v>33.133522727272727</v>
      </c>
      <c r="I23" s="68">
        <v>4.4374999999999991E-2</v>
      </c>
      <c r="J23" s="68">
        <v>5</v>
      </c>
      <c r="K23" s="67">
        <v>1.5332799999999998</v>
      </c>
      <c r="L23" s="67">
        <v>0.82813218390804599</v>
      </c>
      <c r="M23" s="67">
        <v>0.18219700000000003</v>
      </c>
      <c r="N23" s="68">
        <v>1.7499999999999998E-2</v>
      </c>
      <c r="O23" s="68">
        <v>5.0000000000000001E-3</v>
      </c>
      <c r="P23" s="68">
        <v>7.0949999999999999E-2</v>
      </c>
      <c r="Q23" s="67">
        <v>17.147712592592594</v>
      </c>
      <c r="R23" s="68">
        <v>1.0564516129032258E-2</v>
      </c>
      <c r="S23" s="68">
        <v>1.544364508393286E-2</v>
      </c>
      <c r="T23" s="69">
        <v>1.5849056603773583E-2</v>
      </c>
      <c r="U23" s="68">
        <v>1.4666666666666665E-3</v>
      </c>
      <c r="V23" s="69">
        <v>3.5E-4</v>
      </c>
      <c r="W23" s="69">
        <v>4.6000000000000008E-3</v>
      </c>
      <c r="X23" s="69">
        <v>7.3170731707317073E-4</v>
      </c>
      <c r="Y23" s="69">
        <v>3.7974683544303796E-3</v>
      </c>
      <c r="Z23" s="69">
        <v>3.42902711323764E-3</v>
      </c>
      <c r="AA23" s="69">
        <v>2.9999999999999997E-4</v>
      </c>
      <c r="AB23" s="69">
        <v>2.5000000000000001E-3</v>
      </c>
      <c r="AC23" s="69">
        <v>1.2999999999999999E-3</v>
      </c>
      <c r="AD23" s="69">
        <v>2.8999999999999998E-3</v>
      </c>
      <c r="AE23" s="69">
        <v>6.9999999999999999E-4</v>
      </c>
      <c r="AF23" s="69">
        <v>1.2000000000000001E-3</v>
      </c>
    </row>
    <row r="24" spans="1:32" x14ac:dyDescent="0.25">
      <c r="A24" s="65">
        <v>21</v>
      </c>
      <c r="B24" s="66" t="s">
        <v>106</v>
      </c>
      <c r="C24" s="65" t="s">
        <v>42</v>
      </c>
      <c r="D24" s="65">
        <v>399</v>
      </c>
      <c r="E24" s="67">
        <v>31.053333333333331</v>
      </c>
      <c r="F24" s="67">
        <v>33.150199999999998</v>
      </c>
      <c r="G24" s="67">
        <v>0.2</v>
      </c>
      <c r="H24" s="67">
        <v>29.10481060606061</v>
      </c>
      <c r="I24" s="68">
        <v>0.02</v>
      </c>
      <c r="J24" s="68">
        <v>2.5600000000000001E-2</v>
      </c>
      <c r="K24" s="67">
        <v>0.04</v>
      </c>
      <c r="L24" s="67">
        <v>27.983908045977017</v>
      </c>
      <c r="M24" s="67">
        <v>0.03</v>
      </c>
      <c r="N24" s="68">
        <v>2.0150000000000001E-2</v>
      </c>
      <c r="O24" s="68">
        <v>5.0000000000000001E-3</v>
      </c>
      <c r="P24" s="68">
        <v>0.45412300000000005</v>
      </c>
      <c r="Q24" s="67">
        <v>1.5555575308641971</v>
      </c>
      <c r="R24" s="68">
        <v>1E-3</v>
      </c>
      <c r="S24" s="68">
        <v>1.9184652278177458E-3</v>
      </c>
      <c r="T24" s="69">
        <v>1.3899371069182388E-2</v>
      </c>
      <c r="U24" s="68">
        <v>2.9999999999999997E-4</v>
      </c>
      <c r="V24" s="69">
        <v>2.0000000000000001E-4</v>
      </c>
      <c r="W24" s="69">
        <v>2.0000000000000001E-4</v>
      </c>
      <c r="X24" s="69">
        <v>2.5203252032520323E-3</v>
      </c>
      <c r="Y24" s="69">
        <v>6.7510548523206737E-4</v>
      </c>
      <c r="Z24" s="69">
        <v>2.0000000000000001E-4</v>
      </c>
      <c r="AA24" s="69">
        <v>2.9999999999999997E-4</v>
      </c>
      <c r="AB24" s="69">
        <v>8.0000000000000004E-4</v>
      </c>
      <c r="AC24" s="69">
        <v>2.9999999999999997E-4</v>
      </c>
      <c r="AD24" s="69">
        <v>5.0000000000000001E-4</v>
      </c>
      <c r="AE24" s="69">
        <v>6.9999999999999999E-4</v>
      </c>
      <c r="AF24" s="69">
        <v>4.0000000000000002E-4</v>
      </c>
    </row>
    <row r="25" spans="1:32" x14ac:dyDescent="0.25">
      <c r="A25" s="65">
        <v>22</v>
      </c>
      <c r="B25" s="66" t="s">
        <v>107</v>
      </c>
      <c r="C25" s="65" t="s">
        <v>43</v>
      </c>
      <c r="D25" s="65">
        <v>166</v>
      </c>
      <c r="E25" s="67">
        <v>27.853333333333335</v>
      </c>
      <c r="F25" s="67">
        <v>18.11613333333333</v>
      </c>
      <c r="G25" s="67">
        <v>1.3860000000000001</v>
      </c>
      <c r="H25" s="67">
        <v>36.209772727272728</v>
      </c>
      <c r="I25" s="68">
        <v>5.5291666666666659</v>
      </c>
      <c r="J25" s="68">
        <v>0.77246666666666675</v>
      </c>
      <c r="K25" s="67">
        <v>0.42791999999999997</v>
      </c>
      <c r="L25" s="67">
        <v>25.00287356321839</v>
      </c>
      <c r="M25" s="67">
        <v>0.17930233333333331</v>
      </c>
      <c r="N25" s="68">
        <v>3.3133333333333334E-2</v>
      </c>
      <c r="O25" s="68">
        <v>5.0000000000000001E-3</v>
      </c>
      <c r="P25" s="68">
        <v>0.6928160000000001</v>
      </c>
      <c r="Q25" s="67">
        <v>3.1415511111111103</v>
      </c>
      <c r="R25" s="68">
        <v>2.8629032258064516E-3</v>
      </c>
      <c r="S25" s="68">
        <v>0.28944844124700236</v>
      </c>
      <c r="T25" s="69">
        <v>2.452830188679245E-3</v>
      </c>
      <c r="U25" s="68">
        <v>1.7333333333333333E-3</v>
      </c>
      <c r="V25" s="69">
        <v>2.0000000000000001E-4</v>
      </c>
      <c r="W25" s="69">
        <v>9.0000000000000008E-4</v>
      </c>
      <c r="X25" s="69">
        <v>2.7642276422764232E-3</v>
      </c>
      <c r="Y25" s="69">
        <v>2.8270042194092826E-3</v>
      </c>
      <c r="Z25" s="69">
        <v>9.8883572567783095E-4</v>
      </c>
      <c r="AA25" s="69">
        <v>6.8965517241379316E-4</v>
      </c>
      <c r="AB25" s="69">
        <v>1.9533333333333333E-2</v>
      </c>
      <c r="AC25" s="69">
        <v>2.9999999999999997E-4</v>
      </c>
      <c r="AD25" s="69">
        <v>5.0000000000000001E-4</v>
      </c>
      <c r="AE25" s="69">
        <v>6.9999999999999999E-4</v>
      </c>
      <c r="AF25" s="69">
        <v>2.1266666666666666E-2</v>
      </c>
    </row>
    <row r="26" spans="1:32" x14ac:dyDescent="0.25">
      <c r="A26" s="65">
        <v>23</v>
      </c>
      <c r="B26" s="66" t="s">
        <v>107</v>
      </c>
      <c r="C26" s="65" t="s">
        <v>44</v>
      </c>
      <c r="D26" s="65">
        <v>210</v>
      </c>
      <c r="E26" s="67">
        <v>27.439999999999998</v>
      </c>
      <c r="F26" s="67">
        <v>19.698666666666668</v>
      </c>
      <c r="G26" s="67">
        <v>7.3079999999999989</v>
      </c>
      <c r="H26" s="67">
        <v>35.265416666666667</v>
      </c>
      <c r="I26" s="68">
        <v>0.02</v>
      </c>
      <c r="J26" s="68">
        <v>0.65579999999999994</v>
      </c>
      <c r="K26" s="67">
        <v>0.43607999999999997</v>
      </c>
      <c r="L26" s="67">
        <v>23.454022988505749</v>
      </c>
      <c r="M26" s="67">
        <v>0.13888833333333334</v>
      </c>
      <c r="N26" s="68">
        <v>1.78E-2</v>
      </c>
      <c r="O26" s="68">
        <v>5.0000000000000001E-3</v>
      </c>
      <c r="P26" s="68">
        <v>0.4702050000000001</v>
      </c>
      <c r="Q26" s="67">
        <v>3.1630540740740742</v>
      </c>
      <c r="R26" s="68">
        <v>1.8548387096774194E-3</v>
      </c>
      <c r="S26" s="68">
        <v>0.7517505995203837</v>
      </c>
      <c r="T26" s="68">
        <v>1E-3</v>
      </c>
      <c r="U26" s="68">
        <v>2.9999999999999997E-4</v>
      </c>
      <c r="V26" s="69">
        <v>4.0000000000000002E-4</v>
      </c>
      <c r="W26" s="69">
        <v>1.8333333333333333E-3</v>
      </c>
      <c r="X26" s="69">
        <v>4.7154471544715451E-3</v>
      </c>
      <c r="Y26" s="69">
        <v>1.9409282700421941E-3</v>
      </c>
      <c r="Z26" s="69">
        <v>2.1052631578947372E-3</v>
      </c>
      <c r="AA26" s="69">
        <v>8.6206896551724148E-4</v>
      </c>
      <c r="AB26" s="69">
        <v>2.5000000000000001E-3</v>
      </c>
      <c r="AC26" s="69">
        <v>2.9999999999999997E-4</v>
      </c>
      <c r="AD26" s="69">
        <v>2.5999999999999999E-3</v>
      </c>
      <c r="AE26" s="69">
        <v>6.9999999999999999E-4</v>
      </c>
      <c r="AF26" s="69">
        <v>4.0000000000000002E-4</v>
      </c>
    </row>
    <row r="27" spans="1:32" x14ac:dyDescent="0.25">
      <c r="A27" s="65">
        <v>24</v>
      </c>
      <c r="B27" s="66" t="s">
        <v>107</v>
      </c>
      <c r="C27" s="65" t="s">
        <v>45</v>
      </c>
      <c r="D27" s="65">
        <v>265</v>
      </c>
      <c r="E27" s="67">
        <v>22.083333333333332</v>
      </c>
      <c r="F27" s="67">
        <v>14.549900000000001</v>
      </c>
      <c r="G27" s="67">
        <v>3.5629999999999997</v>
      </c>
      <c r="H27" s="67">
        <v>35.796363636363637</v>
      </c>
      <c r="I27" s="68">
        <v>7.9124999999999987E-2</v>
      </c>
      <c r="J27" s="68">
        <v>8.0633999999999997</v>
      </c>
      <c r="K27" s="67">
        <v>0.14262</v>
      </c>
      <c r="L27" s="67">
        <v>13.379454022988506</v>
      </c>
      <c r="M27" s="67">
        <v>0.27571699999999999</v>
      </c>
      <c r="N27" s="68">
        <v>3.5000000000000003E-2</v>
      </c>
      <c r="O27" s="68">
        <v>1.6424999999999999E-2</v>
      </c>
      <c r="P27" s="68">
        <v>0.32318800000000003</v>
      </c>
      <c r="Q27" s="67">
        <v>7.9458567901234547</v>
      </c>
      <c r="R27" s="68">
        <v>3.0645161290322582E-3</v>
      </c>
      <c r="S27" s="68">
        <v>8.6229016786570742</v>
      </c>
      <c r="T27" s="68">
        <v>1E-3</v>
      </c>
      <c r="U27" s="68">
        <v>2.9999999999999997E-4</v>
      </c>
      <c r="V27" s="69">
        <v>5.4000000000000003E-3</v>
      </c>
      <c r="W27" s="69">
        <v>1E-3</v>
      </c>
      <c r="X27" s="69">
        <v>4.3292682926829272E-3</v>
      </c>
      <c r="Y27" s="69">
        <v>2.974683544303797E-3</v>
      </c>
      <c r="Z27" s="69">
        <v>1.619617224880383E-2</v>
      </c>
      <c r="AA27" s="69">
        <v>1.5086206896551726E-3</v>
      </c>
      <c r="AB27" s="69">
        <v>2.9999999999999997E-4</v>
      </c>
      <c r="AC27" s="69">
        <v>8.0000000000000004E-4</v>
      </c>
      <c r="AD27" s="69">
        <v>2.325E-2</v>
      </c>
      <c r="AE27" s="69">
        <v>6.7000000000000002E-3</v>
      </c>
      <c r="AF27" s="69">
        <v>4.0000000000000002E-4</v>
      </c>
    </row>
    <row r="28" spans="1:32" x14ac:dyDescent="0.25">
      <c r="A28" s="65">
        <v>25</v>
      </c>
      <c r="B28" s="66" t="s">
        <v>107</v>
      </c>
      <c r="C28" s="65" t="s">
        <v>46</v>
      </c>
      <c r="D28" s="65">
        <v>320</v>
      </c>
      <c r="E28" s="67">
        <v>31.126666666666665</v>
      </c>
      <c r="F28" s="67">
        <v>13.329800000000001</v>
      </c>
      <c r="G28" s="67">
        <v>0.35700000000000004</v>
      </c>
      <c r="H28" s="67">
        <v>54.128219696969708</v>
      </c>
      <c r="I28" s="68">
        <v>0.02</v>
      </c>
      <c r="J28" s="68">
        <v>0.74089999999999989</v>
      </c>
      <c r="K28" s="67">
        <v>0.04</v>
      </c>
      <c r="L28" s="67">
        <v>16.216666666666669</v>
      </c>
      <c r="M28" s="67">
        <v>9.8195999999999992E-2</v>
      </c>
      <c r="N28" s="68">
        <v>2.3449999999999999E-2</v>
      </c>
      <c r="O28" s="68">
        <v>5.0000000000000001E-3</v>
      </c>
      <c r="P28" s="68">
        <v>0.27210400000000001</v>
      </c>
      <c r="Q28" s="67">
        <v>1.5793555555555552</v>
      </c>
      <c r="R28" s="68">
        <v>1.6129032258064516E-3</v>
      </c>
      <c r="S28" s="68">
        <v>0.19990407673860916</v>
      </c>
      <c r="T28" s="68">
        <v>1E-3</v>
      </c>
      <c r="U28" s="68">
        <v>1.15E-3</v>
      </c>
      <c r="V28" s="69">
        <v>2.0000000000000001E-4</v>
      </c>
      <c r="W28" s="69">
        <v>3.9999999999999996E-4</v>
      </c>
      <c r="X28" s="69">
        <v>9.3495934959349604E-4</v>
      </c>
      <c r="Y28" s="69">
        <v>2.0000000000000001E-4</v>
      </c>
      <c r="Z28" s="69">
        <v>8.2934609250398723E-4</v>
      </c>
      <c r="AA28" s="69">
        <v>2.9999999999999997E-4</v>
      </c>
      <c r="AB28" s="69">
        <v>8.9999999999999998E-4</v>
      </c>
      <c r="AC28" s="69">
        <v>2.9999999999999997E-4</v>
      </c>
      <c r="AD28" s="69">
        <v>1.1000000000000001E-3</v>
      </c>
      <c r="AE28" s="69">
        <v>6.9999999999999999E-4</v>
      </c>
      <c r="AF28" s="69">
        <v>4.0000000000000002E-4</v>
      </c>
    </row>
    <row r="29" spans="1:32" x14ac:dyDescent="0.25">
      <c r="A29" s="65">
        <v>26</v>
      </c>
      <c r="B29" s="66" t="s">
        <v>107</v>
      </c>
      <c r="C29" s="65" t="s">
        <v>47</v>
      </c>
      <c r="D29" s="65">
        <v>446</v>
      </c>
      <c r="E29" s="67">
        <v>26.55</v>
      </c>
      <c r="F29" s="67">
        <v>8.5822000000000003</v>
      </c>
      <c r="G29" s="67">
        <v>14.8995</v>
      </c>
      <c r="H29" s="67">
        <v>53.852613636363643</v>
      </c>
      <c r="I29" s="68">
        <v>0.137375</v>
      </c>
      <c r="J29" s="68">
        <v>1.6003999999999998</v>
      </c>
      <c r="K29" s="67">
        <v>0.04</v>
      </c>
      <c r="L29" s="67">
        <v>3.4820977011494252</v>
      </c>
      <c r="M29" s="67">
        <v>1.2487703333333331</v>
      </c>
      <c r="N29" s="68">
        <v>3.7633333333333331E-2</v>
      </c>
      <c r="O29" s="68">
        <v>1.3505000000000001E-2</v>
      </c>
      <c r="P29" s="68">
        <v>0.20799100000000001</v>
      </c>
      <c r="Q29" s="67">
        <v>7.5248012345679012</v>
      </c>
      <c r="R29" s="68">
        <v>7.1236559139784949E-3</v>
      </c>
      <c r="S29" s="68">
        <v>0.38402877697841725</v>
      </c>
      <c r="T29" s="69">
        <v>9.2830188679245279E-2</v>
      </c>
      <c r="U29" s="68">
        <v>2.9999999999999997E-4</v>
      </c>
      <c r="V29" s="69">
        <v>5.0000000000000001E-4</v>
      </c>
      <c r="W29" s="69">
        <v>1.3666666666666669E-3</v>
      </c>
      <c r="X29" s="69">
        <v>9.9999999999999985E-3</v>
      </c>
      <c r="Y29" s="69">
        <v>3.2911392405063286E-3</v>
      </c>
      <c r="Z29" s="69">
        <v>9.8564593301435407E-3</v>
      </c>
      <c r="AA29" s="69">
        <v>1.724137931034483E-3</v>
      </c>
      <c r="AB29" s="69">
        <v>1.8E-3</v>
      </c>
      <c r="AC29" s="69">
        <v>2E-3</v>
      </c>
      <c r="AD29" s="69">
        <v>1.6999999999999999E-3</v>
      </c>
      <c r="AE29" s="69">
        <v>6.9999999999999999E-4</v>
      </c>
      <c r="AF29" s="69">
        <v>4.0000000000000002E-4</v>
      </c>
    </row>
    <row r="30" spans="1:32" x14ac:dyDescent="0.25">
      <c r="A30" s="65">
        <v>27</v>
      </c>
      <c r="B30" s="66" t="s">
        <v>107</v>
      </c>
      <c r="C30" s="65" t="s">
        <v>48</v>
      </c>
      <c r="D30" s="65">
        <v>93</v>
      </c>
      <c r="E30" s="67">
        <v>18.783333333333335</v>
      </c>
      <c r="F30" s="67">
        <v>12.881599999999999</v>
      </c>
      <c r="G30" s="67">
        <v>18.322499999999998</v>
      </c>
      <c r="H30" s="67">
        <v>54.509204545454551</v>
      </c>
      <c r="I30" s="68">
        <v>0.56920833333333332</v>
      </c>
      <c r="J30" s="68">
        <v>0.1046</v>
      </c>
      <c r="K30" s="67">
        <v>9.1433599999999995</v>
      </c>
      <c r="L30" s="67">
        <v>1.2270517241379311</v>
      </c>
      <c r="M30" s="67">
        <v>2.5646746666666664</v>
      </c>
      <c r="N30" s="68">
        <v>6.9699999999999998E-2</v>
      </c>
      <c r="O30" s="68">
        <v>2.4236000000000001E-2</v>
      </c>
      <c r="P30" s="68">
        <v>0.15673500000000001</v>
      </c>
      <c r="Q30" s="67">
        <v>5.2485590123456785</v>
      </c>
      <c r="R30" s="68">
        <v>6.2365591397849458E-3</v>
      </c>
      <c r="S30" s="68">
        <v>0.33249400479616309</v>
      </c>
      <c r="T30" s="69">
        <v>8.4905660377358472E-3</v>
      </c>
      <c r="U30" s="68">
        <v>2.9999999999999997E-4</v>
      </c>
      <c r="V30" s="69">
        <v>2.0000000000000001E-4</v>
      </c>
      <c r="W30" s="69">
        <v>1.7199999999999997E-2</v>
      </c>
      <c r="X30" s="69">
        <v>2.4796747967479674E-3</v>
      </c>
      <c r="Y30" s="69">
        <v>4.1350210970464126E-3</v>
      </c>
      <c r="Z30" s="69">
        <v>1.25518341307815E-2</v>
      </c>
      <c r="AA30" s="69">
        <v>2.5862068965517241E-3</v>
      </c>
      <c r="AB30" s="69">
        <v>2.9999999999999997E-4</v>
      </c>
      <c r="AC30" s="69">
        <v>2.9999999999999997E-4</v>
      </c>
      <c r="AD30" s="69">
        <v>5.0000000000000001E-4</v>
      </c>
      <c r="AE30" s="69">
        <v>6.9999999999999999E-4</v>
      </c>
      <c r="AF30" s="69">
        <v>4.0000000000000002E-4</v>
      </c>
    </row>
    <row r="31" spans="1:32" x14ac:dyDescent="0.25">
      <c r="A31" s="65">
        <v>28</v>
      </c>
      <c r="B31" s="66" t="s">
        <v>107</v>
      </c>
      <c r="C31" s="65" t="s">
        <v>49</v>
      </c>
      <c r="D31" s="65">
        <v>250</v>
      </c>
      <c r="E31" s="67">
        <v>32.64</v>
      </c>
      <c r="F31" s="67">
        <v>12.425099999999999</v>
      </c>
      <c r="G31" s="67">
        <v>2.9504999999999999</v>
      </c>
      <c r="H31" s="67">
        <v>51.623446969696964</v>
      </c>
      <c r="I31" s="68">
        <v>0.02</v>
      </c>
      <c r="J31" s="68">
        <v>4.7468666666666666</v>
      </c>
      <c r="K31" s="67">
        <v>0.68796000000000002</v>
      </c>
      <c r="L31" s="67">
        <v>6.8855862068965523</v>
      </c>
      <c r="M31" s="67">
        <v>0.12486033333333332</v>
      </c>
      <c r="N31" s="68">
        <v>2.6749999999999996E-2</v>
      </c>
      <c r="O31" s="68">
        <v>5.0000000000000001E-3</v>
      </c>
      <c r="P31" s="68">
        <v>0.17905200000000002</v>
      </c>
      <c r="Q31" s="67">
        <v>5.2382841975308638</v>
      </c>
      <c r="R31" s="68">
        <v>8.870967741935484E-3</v>
      </c>
      <c r="S31" s="68">
        <v>0.74985611510791372</v>
      </c>
      <c r="T31" s="69">
        <v>2.6289308176100624E-2</v>
      </c>
      <c r="U31" s="68">
        <v>5.3E-3</v>
      </c>
      <c r="V31" s="69">
        <v>5.9999999999999995E-4</v>
      </c>
      <c r="W31" s="69">
        <v>1.9999999999999996E-3</v>
      </c>
      <c r="X31" s="69">
        <v>1.0569105691056911E-3</v>
      </c>
      <c r="Y31" s="69">
        <v>5.7594936708860759E-3</v>
      </c>
      <c r="Z31" s="69">
        <v>2.6156299840510364E-3</v>
      </c>
      <c r="AA31" s="69">
        <v>2.9999999999999997E-4</v>
      </c>
      <c r="AB31" s="69">
        <v>9.6333333333333323E-3</v>
      </c>
      <c r="AC31" s="69">
        <v>2.9999999999999997E-4</v>
      </c>
      <c r="AD31" s="69">
        <v>3.2000000000000002E-3</v>
      </c>
      <c r="AE31" s="69">
        <v>6.9999999999999999E-4</v>
      </c>
      <c r="AF31" s="69">
        <v>1.3299999999999999E-2</v>
      </c>
    </row>
    <row r="32" spans="1:32" x14ac:dyDescent="0.25">
      <c r="A32" s="65">
        <v>29</v>
      </c>
      <c r="B32" s="66" t="s">
        <v>107</v>
      </c>
      <c r="C32" s="65" t="s">
        <v>50</v>
      </c>
      <c r="D32" s="65">
        <v>300</v>
      </c>
      <c r="E32" s="67">
        <v>30.576666666666668</v>
      </c>
      <c r="F32" s="67">
        <v>11.2714</v>
      </c>
      <c r="G32" s="67">
        <v>3.6225000000000005</v>
      </c>
      <c r="H32" s="67">
        <v>41.235530303030302</v>
      </c>
      <c r="I32" s="68">
        <v>0.02</v>
      </c>
      <c r="J32" s="68">
        <v>0.88716666666666677</v>
      </c>
      <c r="K32" s="67">
        <v>0.59923999999999999</v>
      </c>
      <c r="L32" s="67">
        <v>26.085057471264367</v>
      </c>
      <c r="M32" s="67">
        <v>0.21515166666666666</v>
      </c>
      <c r="N32" s="68">
        <v>2.9899999999999999E-2</v>
      </c>
      <c r="O32" s="68">
        <v>5.0000000000000001E-3</v>
      </c>
      <c r="P32" s="68">
        <v>0.48271800000000004</v>
      </c>
      <c r="Q32" s="67">
        <v>3.1723755555555551</v>
      </c>
      <c r="R32" s="68">
        <v>2.4596774193548386E-3</v>
      </c>
      <c r="S32" s="68">
        <v>0.70458033573141488</v>
      </c>
      <c r="T32" s="69">
        <v>8.6792452830188674E-3</v>
      </c>
      <c r="U32" s="68">
        <v>2.9999999999999997E-4</v>
      </c>
      <c r="V32" s="69">
        <v>2.0000000000000001E-4</v>
      </c>
      <c r="W32" s="69">
        <v>2.3666666666666667E-3</v>
      </c>
      <c r="X32" s="69">
        <v>6.1382113821138217E-3</v>
      </c>
      <c r="Y32" s="69">
        <v>1.8565400843881853E-3</v>
      </c>
      <c r="Z32" s="69">
        <v>2.7432216905901117E-3</v>
      </c>
      <c r="AA32" s="69">
        <v>7.3275862068965529E-4</v>
      </c>
      <c r="AB32" s="69">
        <v>2.9999999999999997E-4</v>
      </c>
      <c r="AC32" s="69">
        <v>2.9999999999999997E-4</v>
      </c>
      <c r="AD32" s="69">
        <v>5.0000000000000001E-4</v>
      </c>
      <c r="AE32" s="69">
        <v>6.9999999999999999E-4</v>
      </c>
      <c r="AF32" s="69">
        <v>4.0000000000000002E-4</v>
      </c>
    </row>
    <row r="33" spans="1:32" x14ac:dyDescent="0.25">
      <c r="A33" s="65">
        <v>30</v>
      </c>
      <c r="B33" s="66" t="s">
        <v>107</v>
      </c>
      <c r="C33" s="65" t="s">
        <v>51</v>
      </c>
      <c r="D33" s="65">
        <v>350</v>
      </c>
      <c r="E33" s="67">
        <v>34.629999999999995</v>
      </c>
      <c r="F33" s="67">
        <v>2.5</v>
      </c>
      <c r="G33" s="67">
        <v>4.1019999999999994</v>
      </c>
      <c r="H33" s="67">
        <v>67.989583333333329</v>
      </c>
      <c r="I33" s="68">
        <v>0.02</v>
      </c>
      <c r="J33" s="68">
        <v>0.1158</v>
      </c>
      <c r="K33" s="67">
        <v>1.1502600000000001</v>
      </c>
      <c r="L33" s="67">
        <v>3.7388448275862065</v>
      </c>
      <c r="M33" s="67">
        <v>0.28879866666666659</v>
      </c>
      <c r="N33" s="68">
        <v>2.0199999999999999E-2</v>
      </c>
      <c r="O33" s="68">
        <v>5.0000000000000001E-3</v>
      </c>
      <c r="P33" s="68">
        <v>5.246E-2</v>
      </c>
      <c r="Q33" s="67">
        <v>1.5779785185185184</v>
      </c>
      <c r="R33" s="68">
        <v>2.096774193548387E-3</v>
      </c>
      <c r="S33" s="68">
        <v>2.1486810551558756E-2</v>
      </c>
      <c r="T33" s="69">
        <v>2.2641509433962261E-3</v>
      </c>
      <c r="U33" s="68">
        <v>5.9999999999999995E-4</v>
      </c>
      <c r="V33" s="69">
        <v>2.0000000000000001E-4</v>
      </c>
      <c r="W33" s="69">
        <v>2.3999999999999998E-3</v>
      </c>
      <c r="X33" s="69">
        <v>6.910569105691058E-4</v>
      </c>
      <c r="Y33" s="69">
        <v>8.8607594936708869E-4</v>
      </c>
      <c r="Z33" s="69">
        <v>9.6012759170653918E-3</v>
      </c>
      <c r="AA33" s="69">
        <v>7.1839080459770125E-4</v>
      </c>
      <c r="AB33" s="69">
        <v>2.9999999999999997E-4</v>
      </c>
      <c r="AC33" s="69">
        <v>2.9999999999999997E-4</v>
      </c>
      <c r="AD33" s="69">
        <v>5.0000000000000001E-4</v>
      </c>
      <c r="AE33" s="69">
        <v>6.9999999999999999E-4</v>
      </c>
      <c r="AF33" s="69">
        <v>4.0000000000000002E-4</v>
      </c>
    </row>
    <row r="34" spans="1:32" x14ac:dyDescent="0.25">
      <c r="A34" s="65">
        <v>31</v>
      </c>
      <c r="B34" s="66" t="s">
        <v>107</v>
      </c>
      <c r="C34" s="65" t="s">
        <v>52</v>
      </c>
      <c r="D34" s="65">
        <v>390</v>
      </c>
      <c r="E34" s="67">
        <v>24.48</v>
      </c>
      <c r="F34" s="67">
        <v>22.609199999999998</v>
      </c>
      <c r="G34" s="67">
        <v>6.5204999999999993</v>
      </c>
      <c r="H34" s="67">
        <v>24.070946969696973</v>
      </c>
      <c r="I34" s="68">
        <v>7.3499999999999996E-2</v>
      </c>
      <c r="J34" s="68">
        <v>4.9366666666666665</v>
      </c>
      <c r="K34" s="67">
        <v>0.11899999999999999</v>
      </c>
      <c r="L34" s="67">
        <v>21.877011494252873</v>
      </c>
      <c r="M34" s="67">
        <v>0.22778799999999999</v>
      </c>
      <c r="N34" s="68">
        <v>1.61E-2</v>
      </c>
      <c r="O34" s="68">
        <v>5.0000000000000001E-3</v>
      </c>
      <c r="P34" s="68">
        <v>0.42836600000000002</v>
      </c>
      <c r="Q34" s="67">
        <v>9.812271604938271</v>
      </c>
      <c r="R34" s="68">
        <v>6.8010752688172048E-3</v>
      </c>
      <c r="S34" s="68">
        <v>2.0866187050359715</v>
      </c>
      <c r="T34" s="69">
        <v>2.3333333333333331E-2</v>
      </c>
      <c r="U34" s="68">
        <v>2.9999999999999997E-4</v>
      </c>
      <c r="V34" s="69">
        <v>3.9999999999999996E-4</v>
      </c>
      <c r="W34" s="69">
        <v>6.333333333333333E-4</v>
      </c>
      <c r="X34" s="69">
        <v>5.4471544715447157E-3</v>
      </c>
      <c r="Y34" s="69">
        <v>8.438818565400843E-4</v>
      </c>
      <c r="Z34" s="69">
        <v>3.5406698564593303E-3</v>
      </c>
      <c r="AA34" s="69">
        <v>1.2356321839080461E-3</v>
      </c>
      <c r="AB34" s="69">
        <v>2.5999999999999999E-3</v>
      </c>
      <c r="AC34" s="69">
        <v>2.9999999999999997E-4</v>
      </c>
      <c r="AD34" s="69">
        <v>2.3E-3</v>
      </c>
      <c r="AE34" s="69">
        <v>6.9999999999999999E-4</v>
      </c>
      <c r="AF34" s="69">
        <v>4.0000000000000002E-4</v>
      </c>
    </row>
    <row r="35" spans="1:32" x14ac:dyDescent="0.25">
      <c r="A35" s="65">
        <v>32</v>
      </c>
      <c r="B35" s="66" t="s">
        <v>107</v>
      </c>
      <c r="C35" s="65" t="s">
        <v>53</v>
      </c>
      <c r="D35" s="65">
        <v>500</v>
      </c>
      <c r="E35" s="67">
        <v>22.163333333333338</v>
      </c>
      <c r="F35" s="67">
        <v>2.5</v>
      </c>
      <c r="G35" s="67">
        <v>10.982999999999999</v>
      </c>
      <c r="H35" s="67">
        <v>64.187840909090909</v>
      </c>
      <c r="I35" s="68">
        <v>0.229625</v>
      </c>
      <c r="J35" s="68">
        <v>0.01</v>
      </c>
      <c r="K35" s="67">
        <v>5.2695600000000002</v>
      </c>
      <c r="L35" s="67">
        <v>2.1552758620689652</v>
      </c>
      <c r="M35" s="67">
        <v>1.8538670000000002</v>
      </c>
      <c r="N35" s="68">
        <v>5.8166666666666665E-2</v>
      </c>
      <c r="O35" s="68">
        <v>2.7885999999999998E-2</v>
      </c>
      <c r="P35" s="68">
        <v>0.20751800000000004</v>
      </c>
      <c r="Q35" s="67">
        <v>7.2612928395061713</v>
      </c>
      <c r="R35" s="68">
        <v>4.6505376344086018E-3</v>
      </c>
      <c r="S35" s="68">
        <v>2.2997601918465227E-2</v>
      </c>
      <c r="T35" s="69">
        <v>8.6792452830188674E-3</v>
      </c>
      <c r="U35" s="68">
        <v>2.9999999999999997E-4</v>
      </c>
      <c r="V35" s="69">
        <v>2.0000000000000001E-4</v>
      </c>
      <c r="W35" s="69">
        <v>9.7999999999999997E-3</v>
      </c>
      <c r="X35" s="69">
        <v>1.2195121951219512E-3</v>
      </c>
      <c r="Y35" s="69">
        <v>1.0084388185654006E-2</v>
      </c>
      <c r="Z35" s="69">
        <v>9.8245614035087706E-3</v>
      </c>
      <c r="AA35" s="69">
        <v>2.4425287356321843E-3</v>
      </c>
      <c r="AB35" s="69">
        <v>2.9999999999999997E-4</v>
      </c>
      <c r="AC35" s="69">
        <v>2.9999999999999997E-4</v>
      </c>
      <c r="AD35" s="69">
        <v>5.0000000000000001E-4</v>
      </c>
      <c r="AE35" s="69">
        <v>3.0999999999999999E-3</v>
      </c>
      <c r="AF35" s="69">
        <v>4.0000000000000002E-4</v>
      </c>
    </row>
    <row r="36" spans="1:32" x14ac:dyDescent="0.25">
      <c r="A36" s="65">
        <v>33</v>
      </c>
      <c r="B36" s="66" t="s">
        <v>107</v>
      </c>
      <c r="C36" s="65" t="s">
        <v>54</v>
      </c>
      <c r="D36" s="65">
        <v>630</v>
      </c>
      <c r="E36" s="67">
        <v>43.21</v>
      </c>
      <c r="F36" s="67">
        <v>2.5</v>
      </c>
      <c r="G36" s="67">
        <v>7.3569999999999993</v>
      </c>
      <c r="H36" s="67">
        <v>42.038030303030297</v>
      </c>
      <c r="I36" s="68">
        <v>5.5062499999999993E-2</v>
      </c>
      <c r="J36" s="68">
        <v>6.2152999999999992</v>
      </c>
      <c r="K36" s="67">
        <v>3.9081600000000001</v>
      </c>
      <c r="L36" s="67">
        <v>2.0663275862068966</v>
      </c>
      <c r="M36" s="67">
        <v>0.43575866666666657</v>
      </c>
      <c r="N36" s="68">
        <v>6.7533333333333334E-2</v>
      </c>
      <c r="O36" s="68">
        <v>1.5987000000000001E-2</v>
      </c>
      <c r="P36" s="68">
        <v>2.9282999999999997E-2</v>
      </c>
      <c r="Q36" s="67">
        <v>7.0274437037037023</v>
      </c>
      <c r="R36" s="68">
        <v>1.6451612903225808E-2</v>
      </c>
      <c r="S36" s="68">
        <v>0.11733812949640288</v>
      </c>
      <c r="T36" s="69">
        <v>1.3836477987421384E-2</v>
      </c>
      <c r="U36" s="68">
        <v>1.15E-3</v>
      </c>
      <c r="V36" s="69">
        <v>5.0000000000000001E-4</v>
      </c>
      <c r="W36" s="69">
        <v>7.2666666666666669E-3</v>
      </c>
      <c r="X36" s="69">
        <v>1.2195121951219512E-3</v>
      </c>
      <c r="Y36" s="69">
        <v>1.5189873417721517E-3</v>
      </c>
      <c r="Z36" s="69">
        <v>6.9696969696969703E-3</v>
      </c>
      <c r="AA36" s="69">
        <v>1.1494252873563218E-3</v>
      </c>
      <c r="AB36" s="69">
        <v>4.266666666666666E-3</v>
      </c>
      <c r="AC36" s="69">
        <v>2.9999999999999997E-4</v>
      </c>
      <c r="AD36" s="69">
        <v>5.0000000000000001E-4</v>
      </c>
      <c r="AE36" s="69">
        <v>3.3999999999999998E-3</v>
      </c>
      <c r="AF36" s="69">
        <v>2.0499999999999997E-3</v>
      </c>
    </row>
    <row r="37" spans="1:32" x14ac:dyDescent="0.25">
      <c r="A37" s="65">
        <v>34</v>
      </c>
      <c r="B37" s="66" t="s">
        <v>107</v>
      </c>
      <c r="C37" s="65" t="s">
        <v>55</v>
      </c>
      <c r="D37" s="65">
        <v>730</v>
      </c>
      <c r="E37" s="67">
        <v>27.840000000000003</v>
      </c>
      <c r="F37" s="67">
        <v>11.498266666666664</v>
      </c>
      <c r="G37" s="67">
        <v>11.1195</v>
      </c>
      <c r="H37" s="67">
        <v>46.472045454545459</v>
      </c>
      <c r="I37" s="68">
        <v>0.02</v>
      </c>
      <c r="J37" s="68">
        <v>0.1152</v>
      </c>
      <c r="K37" s="67">
        <v>1.1140799999999997</v>
      </c>
      <c r="L37" s="67">
        <v>16.063793103448276</v>
      </c>
      <c r="M37" s="67">
        <v>0.41065299999999999</v>
      </c>
      <c r="N37" s="68">
        <v>2.3099999999999999E-2</v>
      </c>
      <c r="O37" s="68">
        <v>5.0000000000000001E-3</v>
      </c>
      <c r="P37" s="68">
        <v>0.27481299999999997</v>
      </c>
      <c r="Q37" s="67">
        <v>1.6881767901234566</v>
      </c>
      <c r="R37" s="68">
        <v>1E-3</v>
      </c>
      <c r="S37" s="68">
        <v>3.1750599520383692E-2</v>
      </c>
      <c r="T37" s="69">
        <v>3.2075471698113202E-3</v>
      </c>
      <c r="U37" s="68">
        <v>2.9999999999999997E-4</v>
      </c>
      <c r="V37" s="69">
        <v>2.0000000000000001E-4</v>
      </c>
      <c r="W37" s="69">
        <v>2.6666666666666666E-3</v>
      </c>
      <c r="X37" s="69">
        <v>7.1951219512195125E-3</v>
      </c>
      <c r="Y37" s="69">
        <v>8.8607594936708858E-4</v>
      </c>
      <c r="Z37" s="69">
        <v>4.0350877192982457E-3</v>
      </c>
      <c r="AA37" s="69">
        <v>1.2356321839080461E-3</v>
      </c>
      <c r="AB37" s="69">
        <v>2.9999999999999997E-4</v>
      </c>
      <c r="AC37" s="69">
        <v>2.9999999999999997E-4</v>
      </c>
      <c r="AD37" s="69">
        <v>5.0000000000000001E-4</v>
      </c>
      <c r="AE37" s="69">
        <v>1.8666666666666666E-3</v>
      </c>
      <c r="AF37" s="69">
        <v>4.0000000000000002E-4</v>
      </c>
    </row>
    <row r="38" spans="1:32" x14ac:dyDescent="0.25">
      <c r="A38" s="65">
        <v>35</v>
      </c>
      <c r="B38" s="66" t="s">
        <v>107</v>
      </c>
      <c r="C38" s="65" t="s">
        <v>56</v>
      </c>
      <c r="D38" s="65">
        <v>782</v>
      </c>
      <c r="E38" s="67">
        <v>24.646666666666665</v>
      </c>
      <c r="F38" s="67">
        <v>5.5609999999999999</v>
      </c>
      <c r="G38" s="67">
        <v>10.772999999999998</v>
      </c>
      <c r="H38" s="67">
        <v>57.727310606060612</v>
      </c>
      <c r="I38" s="68">
        <v>0.02</v>
      </c>
      <c r="J38" s="68">
        <v>4.1199000000000003</v>
      </c>
      <c r="K38" s="67">
        <v>5.6456000000000008</v>
      </c>
      <c r="L38" s="67">
        <v>0.1</v>
      </c>
      <c r="M38" s="67">
        <v>0.585669</v>
      </c>
      <c r="N38" s="68">
        <v>6.6900000000000001E-2</v>
      </c>
      <c r="O38" s="68">
        <v>4.0149999999999998E-2</v>
      </c>
      <c r="P38" s="68">
        <v>3.1905999999999997E-2</v>
      </c>
      <c r="Q38" s="67">
        <v>5.6758288888888879</v>
      </c>
      <c r="R38" s="68">
        <v>4.6774193548387091E-3</v>
      </c>
      <c r="S38" s="68">
        <v>1.9505755395683455</v>
      </c>
      <c r="T38" s="69">
        <v>3.8805031446540877E-2</v>
      </c>
      <c r="U38" s="68">
        <v>2.9999999999999997E-4</v>
      </c>
      <c r="V38" s="69">
        <v>6.9999999999999999E-4</v>
      </c>
      <c r="W38" s="69">
        <v>9.7999999999999997E-3</v>
      </c>
      <c r="X38" s="69">
        <v>8.9430894308943079E-4</v>
      </c>
      <c r="Y38" s="69">
        <v>3.6708860759493674E-3</v>
      </c>
      <c r="Z38" s="69">
        <v>5.9011164274322169E-3</v>
      </c>
      <c r="AA38" s="69">
        <v>1.3793103448275863E-3</v>
      </c>
      <c r="AB38" s="69">
        <v>3.1333333333333335E-3</v>
      </c>
      <c r="AC38" s="69">
        <v>2.9999999999999997E-4</v>
      </c>
      <c r="AD38" s="69">
        <v>2.8E-3</v>
      </c>
      <c r="AE38" s="69">
        <v>1.1900000000000001E-2</v>
      </c>
      <c r="AF38" s="69">
        <v>1.1000000000000001E-3</v>
      </c>
    </row>
    <row r="39" spans="1:32" x14ac:dyDescent="0.25">
      <c r="A39" s="65">
        <v>36</v>
      </c>
      <c r="B39" s="66" t="s">
        <v>107</v>
      </c>
      <c r="C39" s="65" t="s">
        <v>57</v>
      </c>
      <c r="D39" s="65">
        <v>840</v>
      </c>
      <c r="E39" s="67">
        <v>23.063333333333333</v>
      </c>
      <c r="F39" s="67">
        <v>10.026399999999999</v>
      </c>
      <c r="G39" s="67">
        <v>15.113</v>
      </c>
      <c r="H39" s="67">
        <v>47.075946969696972</v>
      </c>
      <c r="I39" s="68">
        <v>0.14224999999999999</v>
      </c>
      <c r="J39" s="68">
        <v>2.9700000000000001E-2</v>
      </c>
      <c r="K39" s="67">
        <v>0.04</v>
      </c>
      <c r="L39" s="67">
        <v>7.8208103448275859</v>
      </c>
      <c r="M39" s="67">
        <v>1.5586666666666669</v>
      </c>
      <c r="N39" s="68">
        <v>3.7600000000000001E-2</v>
      </c>
      <c r="O39" s="68">
        <v>2.8518666666666661E-2</v>
      </c>
      <c r="P39" s="68">
        <v>0.24273500000000001</v>
      </c>
      <c r="Q39" s="67">
        <v>14.858300246913576</v>
      </c>
      <c r="R39" s="68">
        <v>5.3763440860215058E-3</v>
      </c>
      <c r="S39" s="68">
        <v>2.3357314148681061E-2</v>
      </c>
      <c r="T39" s="69">
        <v>2.5660377358490565E-2</v>
      </c>
      <c r="U39" s="68">
        <v>6.9999999999999999E-4</v>
      </c>
      <c r="V39" s="69">
        <v>2.0000000000000001E-4</v>
      </c>
      <c r="W39" s="69">
        <v>2.9999999999999997E-4</v>
      </c>
      <c r="X39" s="69">
        <v>4.3902439024390248E-3</v>
      </c>
      <c r="Y39" s="69">
        <v>5.569620253164557E-3</v>
      </c>
      <c r="Z39" s="69">
        <v>5.9011164274322169E-3</v>
      </c>
      <c r="AA39" s="69">
        <v>1.1494252873563218E-3</v>
      </c>
      <c r="AB39" s="69">
        <v>2.9999999999999997E-4</v>
      </c>
      <c r="AC39" s="69">
        <v>1E-3</v>
      </c>
      <c r="AD39" s="69">
        <v>5.0000000000000001E-4</v>
      </c>
      <c r="AE39" s="69">
        <v>6.9999999999999999E-4</v>
      </c>
      <c r="AF39" s="69">
        <v>4.0000000000000002E-4</v>
      </c>
    </row>
    <row r="40" spans="1:32" x14ac:dyDescent="0.25">
      <c r="A40" s="65">
        <v>37</v>
      </c>
      <c r="B40" s="66" t="s">
        <v>107</v>
      </c>
      <c r="C40" s="65" t="s">
        <v>58</v>
      </c>
      <c r="D40" s="65">
        <v>15</v>
      </c>
      <c r="E40" s="67">
        <v>40.059999999999995</v>
      </c>
      <c r="F40" s="67">
        <v>8.1256999999999984</v>
      </c>
      <c r="G40" s="67">
        <v>11.724999999999998</v>
      </c>
      <c r="H40" s="67">
        <v>42.09882575757576</v>
      </c>
      <c r="I40" s="68">
        <v>0.17099999999999999</v>
      </c>
      <c r="J40" s="68">
        <v>0.01</v>
      </c>
      <c r="K40" s="67">
        <v>4.6831199999999997</v>
      </c>
      <c r="L40" s="67">
        <v>0.18151724137931036</v>
      </c>
      <c r="M40" s="67">
        <v>0.62285433333333329</v>
      </c>
      <c r="N40" s="68">
        <v>3.0466666666666666E-2</v>
      </c>
      <c r="O40" s="68">
        <v>1.3651E-2</v>
      </c>
      <c r="P40" s="68">
        <v>0.20605600000000002</v>
      </c>
      <c r="Q40" s="67">
        <v>6.2262906172839498</v>
      </c>
      <c r="R40" s="68">
        <v>4.2204301075268813E-3</v>
      </c>
      <c r="S40" s="68">
        <v>0.26256594724220628</v>
      </c>
      <c r="T40" s="68">
        <v>1E-3</v>
      </c>
      <c r="U40" s="68">
        <v>2.166666666666667E-3</v>
      </c>
      <c r="V40" s="69">
        <v>2.0000000000000001E-4</v>
      </c>
      <c r="W40" s="69">
        <v>1.2933333333333333E-2</v>
      </c>
      <c r="X40" s="69">
        <v>2.3577235772357721E-3</v>
      </c>
      <c r="Y40" s="69">
        <v>8.8607594936708858E-4</v>
      </c>
      <c r="Z40" s="69">
        <v>5.4385964912280699E-3</v>
      </c>
      <c r="AA40" s="69">
        <v>1.5804597701149425E-3</v>
      </c>
      <c r="AB40" s="69">
        <v>8.0000000000000004E-4</v>
      </c>
      <c r="AC40" s="69">
        <v>2.9999999999999997E-4</v>
      </c>
      <c r="AD40" s="69">
        <v>5.0000000000000001E-4</v>
      </c>
      <c r="AE40" s="69">
        <v>6.9999999999999999E-4</v>
      </c>
      <c r="AF40" s="69">
        <v>4.0000000000000002E-4</v>
      </c>
    </row>
    <row r="41" spans="1:32" x14ac:dyDescent="0.25">
      <c r="A41" s="65">
        <v>38</v>
      </c>
      <c r="B41" s="66" t="s">
        <v>107</v>
      </c>
      <c r="C41" s="65" t="s">
        <v>59</v>
      </c>
      <c r="D41" s="65">
        <v>45</v>
      </c>
      <c r="E41" s="67">
        <v>25.7</v>
      </c>
      <c r="F41" s="67">
        <v>22.658999999999999</v>
      </c>
      <c r="G41" s="67">
        <v>13.331499999999998</v>
      </c>
      <c r="H41" s="67">
        <v>47.918977272727275</v>
      </c>
      <c r="I41" s="68">
        <v>0.12306250000000001</v>
      </c>
      <c r="J41" s="68">
        <v>2.2840499999999997</v>
      </c>
      <c r="K41" s="67">
        <v>5.7307199999999998</v>
      </c>
      <c r="L41" s="67">
        <v>9.8780258620689647</v>
      </c>
      <c r="M41" s="67">
        <v>0.51725466666666664</v>
      </c>
      <c r="N41" s="68">
        <v>4.0066666666666667E-2</v>
      </c>
      <c r="O41" s="68">
        <v>1.6643999999999999E-2</v>
      </c>
      <c r="P41" s="68">
        <v>0.24479900000000002</v>
      </c>
      <c r="Q41" s="67">
        <v>4.9039113580246907</v>
      </c>
      <c r="R41" s="68">
        <v>4.0860215053763436E-3</v>
      </c>
      <c r="S41" s="68">
        <v>0.43398081534772193</v>
      </c>
      <c r="T41" s="68">
        <v>1E-3</v>
      </c>
      <c r="U41" s="68">
        <v>4.7000000000000002E-3</v>
      </c>
      <c r="V41" s="69">
        <v>4.0000000000000002E-4</v>
      </c>
      <c r="W41" s="69">
        <v>9.2333333333333347E-3</v>
      </c>
      <c r="X41" s="69">
        <v>2.3577235772357721E-3</v>
      </c>
      <c r="Y41" s="69">
        <v>2.0886075949367085E-3</v>
      </c>
      <c r="Z41" s="69">
        <v>7.9106858054226476E-3</v>
      </c>
      <c r="AA41" s="69">
        <v>1.4367816091954025E-3</v>
      </c>
      <c r="AB41" s="69">
        <v>1.2999999999999999E-3</v>
      </c>
      <c r="AC41" s="69">
        <v>8.9999999999999998E-4</v>
      </c>
      <c r="AD41" s="69">
        <v>2.2000000000000001E-3</v>
      </c>
      <c r="AE41" s="69">
        <v>6.9999999999999999E-4</v>
      </c>
      <c r="AF41" s="69">
        <v>4.0000000000000002E-4</v>
      </c>
    </row>
    <row r="42" spans="1:32" x14ac:dyDescent="0.25">
      <c r="A42" s="65">
        <v>39</v>
      </c>
      <c r="B42" s="66" t="s">
        <v>107</v>
      </c>
      <c r="C42" s="65" t="s">
        <v>60</v>
      </c>
      <c r="D42" s="65">
        <v>265</v>
      </c>
      <c r="E42" s="67">
        <v>34.323333333333331</v>
      </c>
      <c r="F42" s="67">
        <v>2.5</v>
      </c>
      <c r="G42" s="67">
        <v>1.5434999999999999</v>
      </c>
      <c r="H42" s="67">
        <v>72.768106060606058</v>
      </c>
      <c r="I42" s="68">
        <v>0.02</v>
      </c>
      <c r="J42" s="68">
        <v>0.66123333333333334</v>
      </c>
      <c r="K42" s="67">
        <v>0.25655999999999995</v>
      </c>
      <c r="L42" s="67">
        <v>2.6950000000000003</v>
      </c>
      <c r="M42" s="67">
        <v>0.12029566666666668</v>
      </c>
      <c r="N42" s="68">
        <v>2.0250000000000001E-2</v>
      </c>
      <c r="O42" s="68">
        <v>5.0000000000000001E-3</v>
      </c>
      <c r="P42" s="68">
        <v>7.563700000000001E-2</v>
      </c>
      <c r="Q42" s="67">
        <v>0.87685481481481475</v>
      </c>
      <c r="R42" s="68">
        <v>3.6290322580645159E-3</v>
      </c>
      <c r="S42" s="68">
        <v>0.19141486810551561</v>
      </c>
      <c r="T42" s="69">
        <v>7.9874213836477973E-3</v>
      </c>
      <c r="U42" s="68">
        <v>1.6333333333333332E-3</v>
      </c>
      <c r="V42" s="69">
        <v>2.0000000000000001E-4</v>
      </c>
      <c r="W42" s="69">
        <v>1.0333333333333334E-3</v>
      </c>
      <c r="X42" s="69">
        <v>4.471544715447155E-4</v>
      </c>
      <c r="Y42" s="69">
        <v>2.0000000000000001E-4</v>
      </c>
      <c r="Z42" s="69">
        <v>1.0685805422647528E-3</v>
      </c>
      <c r="AA42" s="69">
        <v>2.9999999999999997E-4</v>
      </c>
      <c r="AB42" s="69">
        <v>2E-3</v>
      </c>
      <c r="AC42" s="69">
        <v>5.9999999999999995E-4</v>
      </c>
      <c r="AD42" s="69">
        <v>1.2999999999999999E-3</v>
      </c>
      <c r="AE42" s="69">
        <v>6.9999999999999999E-4</v>
      </c>
      <c r="AF42" s="69">
        <v>8.5000000000000006E-4</v>
      </c>
    </row>
    <row r="43" spans="1:32" x14ac:dyDescent="0.25">
      <c r="A43" s="65">
        <v>40</v>
      </c>
      <c r="B43" s="66" t="s">
        <v>107</v>
      </c>
      <c r="C43" s="65" t="s">
        <v>61</v>
      </c>
      <c r="D43" s="65">
        <v>389</v>
      </c>
      <c r="E43" s="67">
        <v>35.476666666666667</v>
      </c>
      <c r="F43" s="67">
        <v>23.389399999999998</v>
      </c>
      <c r="G43" s="67">
        <v>0.54074999999999995</v>
      </c>
      <c r="H43" s="67">
        <v>56.681628787878793</v>
      </c>
      <c r="I43" s="68">
        <v>0.484375</v>
      </c>
      <c r="J43" s="68">
        <v>0.1295</v>
      </c>
      <c r="K43" s="67">
        <v>0.04</v>
      </c>
      <c r="L43" s="67">
        <v>13.733074712643678</v>
      </c>
      <c r="M43" s="67">
        <v>0.13560399999999997</v>
      </c>
      <c r="N43" s="68">
        <v>2.0799999999999999E-2</v>
      </c>
      <c r="O43" s="68">
        <v>5.0000000000000001E-3</v>
      </c>
      <c r="P43" s="68">
        <v>0.27919900000000003</v>
      </c>
      <c r="Q43" s="67">
        <v>1.0623311111111111</v>
      </c>
      <c r="R43" s="68">
        <v>1E-3</v>
      </c>
      <c r="S43" s="68">
        <v>3.357314148681055E-3</v>
      </c>
      <c r="T43" s="69">
        <v>1.050314465408805E-2</v>
      </c>
      <c r="U43" s="68">
        <v>2.9999999999999997E-4</v>
      </c>
      <c r="V43" s="69">
        <v>2.0000000000000001E-4</v>
      </c>
      <c r="W43" s="69">
        <v>5.4999999999999992E-4</v>
      </c>
      <c r="X43" s="69">
        <v>1.1788617886178861E-3</v>
      </c>
      <c r="Y43" s="69">
        <v>7.5949367088607594E-4</v>
      </c>
      <c r="Z43" s="69">
        <v>5.5023923444976082E-4</v>
      </c>
      <c r="AA43" s="69">
        <v>2.9999999999999997E-4</v>
      </c>
      <c r="AB43" s="69">
        <v>1E-3</v>
      </c>
      <c r="AC43" s="69">
        <v>2.9999999999999997E-4</v>
      </c>
      <c r="AD43" s="69">
        <v>5.0000000000000001E-4</v>
      </c>
      <c r="AE43" s="69">
        <v>6.9999999999999999E-4</v>
      </c>
      <c r="AF43" s="69">
        <v>5.2333333333333329E-3</v>
      </c>
    </row>
    <row r="46" spans="1:32" x14ac:dyDescent="0.25">
      <c r="A46" s="1" t="s">
        <v>123</v>
      </c>
      <c r="K46" s="1" t="s">
        <v>125</v>
      </c>
      <c r="U46" s="1" t="s">
        <v>126</v>
      </c>
    </row>
    <row r="48" spans="1:32" x14ac:dyDescent="0.25">
      <c r="A48" s="47" t="s">
        <v>113</v>
      </c>
      <c r="B48" s="48">
        <v>1</v>
      </c>
      <c r="C48" s="48">
        <v>2</v>
      </c>
      <c r="D48" s="48">
        <v>3</v>
      </c>
      <c r="E48" s="48">
        <v>4</v>
      </c>
      <c r="F48" s="48">
        <v>5</v>
      </c>
      <c r="G48" s="48">
        <v>6</v>
      </c>
      <c r="H48" s="48">
        <v>7</v>
      </c>
      <c r="I48" s="48">
        <v>8</v>
      </c>
    </row>
    <row r="49" spans="1:28" x14ac:dyDescent="0.25">
      <c r="A49" t="s">
        <v>19</v>
      </c>
      <c r="B49" s="40">
        <v>-0.252</v>
      </c>
      <c r="C49" s="40">
        <v>-0.25700000000000001</v>
      </c>
      <c r="D49" s="41">
        <v>-0.44500000000000001</v>
      </c>
      <c r="E49" s="40">
        <v>-0.221</v>
      </c>
      <c r="F49" s="42">
        <v>0.32700000000000001</v>
      </c>
      <c r="G49" s="42">
        <v>0.27100000000000002</v>
      </c>
      <c r="H49" s="41">
        <v>-0.48799999999999999</v>
      </c>
      <c r="I49" s="40">
        <v>2.9000000000000001E-2</v>
      </c>
      <c r="K49" s="47" t="s">
        <v>113</v>
      </c>
      <c r="L49" s="48">
        <v>1</v>
      </c>
      <c r="M49" s="48">
        <v>2</v>
      </c>
      <c r="N49" s="48">
        <v>3</v>
      </c>
      <c r="O49" s="48">
        <v>4</v>
      </c>
      <c r="P49" s="48">
        <v>5</v>
      </c>
      <c r="Q49" s="48">
        <v>6</v>
      </c>
      <c r="R49" s="48">
        <v>7</v>
      </c>
      <c r="S49" s="48">
        <v>8</v>
      </c>
      <c r="U49" s="47" t="s">
        <v>113</v>
      </c>
      <c r="V49" s="48">
        <v>1</v>
      </c>
      <c r="W49" s="48">
        <v>2</v>
      </c>
      <c r="X49" s="48">
        <v>3</v>
      </c>
      <c r="Y49" s="48">
        <v>4</v>
      </c>
      <c r="Z49" s="48">
        <v>5</v>
      </c>
      <c r="AA49" s="48">
        <v>6</v>
      </c>
      <c r="AB49" s="48">
        <v>7</v>
      </c>
    </row>
    <row r="50" spans="1:28" x14ac:dyDescent="0.25">
      <c r="A50" t="s">
        <v>69</v>
      </c>
      <c r="B50" s="41">
        <v>-0.55900000000000005</v>
      </c>
      <c r="C50" s="40">
        <v>0.161</v>
      </c>
      <c r="D50" s="40">
        <v>0.14899999999999999</v>
      </c>
      <c r="E50" s="40">
        <v>0.21299999999999999</v>
      </c>
      <c r="F50" s="40">
        <v>-0.29799999999999999</v>
      </c>
      <c r="G50" s="42">
        <v>0.35499999999999998</v>
      </c>
      <c r="H50" s="42">
        <v>0.495</v>
      </c>
      <c r="I50" s="40">
        <v>5.7000000000000002E-2</v>
      </c>
      <c r="K50" t="s">
        <v>69</v>
      </c>
      <c r="L50" s="40">
        <v>-0.67500000000000004</v>
      </c>
      <c r="M50" s="40">
        <v>3.5999999999999997E-2</v>
      </c>
      <c r="N50" s="40">
        <v>-4.1000000000000002E-2</v>
      </c>
      <c r="O50" s="40">
        <v>-0.11</v>
      </c>
      <c r="P50" s="40">
        <v>0.58099999999999996</v>
      </c>
      <c r="Q50" s="40">
        <v>-0.19800000000000001</v>
      </c>
      <c r="R50" s="40">
        <v>0.19600000000000001</v>
      </c>
      <c r="S50" s="40">
        <v>-0.20799999999999999</v>
      </c>
      <c r="U50" t="s">
        <v>69</v>
      </c>
      <c r="V50" s="40">
        <v>-0.499</v>
      </c>
      <c r="W50" s="40">
        <v>0.26100000000000001</v>
      </c>
      <c r="X50" s="40">
        <v>0.253</v>
      </c>
      <c r="Y50" s="40">
        <v>0.28000000000000003</v>
      </c>
      <c r="Z50" s="40">
        <v>-0.33600000000000002</v>
      </c>
      <c r="AA50" s="40">
        <v>-0.3</v>
      </c>
      <c r="AB50" s="40">
        <v>0.184</v>
      </c>
    </row>
    <row r="51" spans="1:28" x14ac:dyDescent="0.25">
      <c r="A51" t="s">
        <v>108</v>
      </c>
      <c r="B51" s="42">
        <v>0.78900000000000003</v>
      </c>
      <c r="C51" s="40">
        <v>-6.5000000000000002E-2</v>
      </c>
      <c r="D51" s="42">
        <v>0.48299999999999998</v>
      </c>
      <c r="E51" s="40">
        <v>-4.0000000000000001E-3</v>
      </c>
      <c r="F51" s="40">
        <v>-1.4E-2</v>
      </c>
      <c r="G51" s="40">
        <v>0.121</v>
      </c>
      <c r="H51" s="40">
        <v>0.06</v>
      </c>
      <c r="I51" s="40">
        <v>8.5999999999999993E-2</v>
      </c>
      <c r="K51" t="s">
        <v>108</v>
      </c>
      <c r="L51" s="40">
        <v>0.79200000000000004</v>
      </c>
      <c r="M51" s="40">
        <v>0.48699999999999999</v>
      </c>
      <c r="N51" s="40">
        <v>1.0999999999999999E-2</v>
      </c>
      <c r="O51" s="40">
        <v>8.5000000000000006E-2</v>
      </c>
      <c r="P51" s="40">
        <v>0.111</v>
      </c>
      <c r="Q51" s="40">
        <v>-0.2</v>
      </c>
      <c r="R51" s="40">
        <v>-0.13100000000000001</v>
      </c>
      <c r="S51" s="40">
        <v>-3.1E-2</v>
      </c>
      <c r="U51" t="s">
        <v>108</v>
      </c>
      <c r="V51" s="40">
        <v>0.77900000000000003</v>
      </c>
      <c r="W51" s="40">
        <v>-0.105</v>
      </c>
      <c r="X51" s="40">
        <v>0.121</v>
      </c>
      <c r="Y51" s="40">
        <v>0.48899999999999999</v>
      </c>
      <c r="Z51" s="40">
        <v>-0.107</v>
      </c>
      <c r="AA51" s="40">
        <v>-0.16600000000000001</v>
      </c>
      <c r="AB51" s="40">
        <v>7.1999999999999995E-2</v>
      </c>
    </row>
    <row r="52" spans="1:28" x14ac:dyDescent="0.25">
      <c r="A52" t="s">
        <v>109</v>
      </c>
      <c r="B52" s="40">
        <v>0.25</v>
      </c>
      <c r="C52" s="41">
        <v>-0.53800000000000003</v>
      </c>
      <c r="D52" s="40">
        <v>-0.249</v>
      </c>
      <c r="E52" s="40">
        <v>-0.14799999999999999</v>
      </c>
      <c r="F52" s="40">
        <v>-5.3999999999999999E-2</v>
      </c>
      <c r="G52" s="41">
        <v>-0.66500000000000004</v>
      </c>
      <c r="H52" s="40">
        <v>0.31</v>
      </c>
      <c r="I52" s="40">
        <v>6.0000000000000001E-3</v>
      </c>
      <c r="K52" t="s">
        <v>109</v>
      </c>
      <c r="L52" s="40">
        <v>0.18</v>
      </c>
      <c r="M52" s="40">
        <v>-0.313</v>
      </c>
      <c r="N52" s="40">
        <v>-0.68400000000000005</v>
      </c>
      <c r="O52" s="40">
        <v>0.48</v>
      </c>
      <c r="P52" s="40">
        <v>1E-3</v>
      </c>
      <c r="Q52" s="40">
        <v>-5.5E-2</v>
      </c>
      <c r="R52" s="40">
        <v>-0.05</v>
      </c>
      <c r="S52" s="40">
        <v>0.23300000000000001</v>
      </c>
      <c r="U52" t="s">
        <v>109</v>
      </c>
      <c r="V52" s="40">
        <v>0.29699999999999999</v>
      </c>
      <c r="W52" s="40">
        <v>-0.54700000000000004</v>
      </c>
      <c r="X52" s="40">
        <v>-0.39700000000000002</v>
      </c>
      <c r="Y52" s="40">
        <v>-0.29499999999999998</v>
      </c>
      <c r="Z52" s="40">
        <v>0.221</v>
      </c>
      <c r="AA52" s="40">
        <v>0.47899999999999998</v>
      </c>
      <c r="AB52" s="40">
        <v>0.23899999999999999</v>
      </c>
    </row>
    <row r="53" spans="1:28" x14ac:dyDescent="0.25">
      <c r="A53" t="s">
        <v>0</v>
      </c>
      <c r="B53" s="40">
        <v>-0.20399999999999999</v>
      </c>
      <c r="C53" s="40">
        <v>-1.0999999999999999E-2</v>
      </c>
      <c r="D53" s="40">
        <v>9.4E-2</v>
      </c>
      <c r="E53" s="42">
        <v>0.80200000000000005</v>
      </c>
      <c r="F53" s="40">
        <v>-0.114</v>
      </c>
      <c r="G53" s="40">
        <v>-0.23799999999999999</v>
      </c>
      <c r="H53" s="40">
        <v>-0.28599999999999998</v>
      </c>
      <c r="I53" s="40">
        <v>0.16900000000000001</v>
      </c>
      <c r="K53" t="s">
        <v>0</v>
      </c>
      <c r="L53" s="40">
        <v>3.6999999999999998E-2</v>
      </c>
      <c r="M53" s="40">
        <v>0.16700000000000001</v>
      </c>
      <c r="N53" s="40">
        <v>-0.129</v>
      </c>
      <c r="O53" s="40">
        <v>-2E-3</v>
      </c>
      <c r="P53" s="40">
        <v>9.6000000000000002E-2</v>
      </c>
      <c r="Q53" s="40">
        <v>0.85399999999999998</v>
      </c>
      <c r="R53" s="40">
        <v>0.08</v>
      </c>
      <c r="S53" s="40">
        <v>-4.7E-2</v>
      </c>
      <c r="U53" t="s">
        <v>0</v>
      </c>
      <c r="V53" s="40">
        <v>-0.38100000000000001</v>
      </c>
      <c r="W53" s="40">
        <v>-7.0000000000000007E-2</v>
      </c>
      <c r="X53" s="40">
        <v>0.76900000000000002</v>
      </c>
      <c r="Y53" s="40">
        <v>0.01</v>
      </c>
      <c r="Z53" s="40">
        <v>-6.8000000000000005E-2</v>
      </c>
      <c r="AA53" s="40">
        <v>0.36199999999999999</v>
      </c>
      <c r="AB53" s="40">
        <v>8.9999999999999993E-3</v>
      </c>
    </row>
    <row r="54" spans="1:28" x14ac:dyDescent="0.25">
      <c r="A54" t="s">
        <v>1</v>
      </c>
      <c r="B54" s="40">
        <v>0.27800000000000002</v>
      </c>
      <c r="C54" s="42">
        <v>0.60399999999999998</v>
      </c>
      <c r="D54" s="41">
        <v>-0.379</v>
      </c>
      <c r="E54" s="40">
        <v>6.4000000000000001E-2</v>
      </c>
      <c r="F54" s="42">
        <v>0.45</v>
      </c>
      <c r="G54" s="40">
        <v>0.1</v>
      </c>
      <c r="H54" s="40">
        <v>-9.8000000000000004E-2</v>
      </c>
      <c r="I54" s="40">
        <v>-9.6000000000000002E-2</v>
      </c>
      <c r="K54" t="s">
        <v>1</v>
      </c>
      <c r="L54" s="40">
        <v>0.42799999999999999</v>
      </c>
      <c r="M54" s="40">
        <v>-0.183</v>
      </c>
      <c r="N54" s="40">
        <v>0.56000000000000005</v>
      </c>
      <c r="O54" s="40">
        <v>0.27800000000000002</v>
      </c>
      <c r="P54" s="40">
        <v>-0.30099999999999999</v>
      </c>
      <c r="Q54" s="40">
        <v>0.16200000000000001</v>
      </c>
      <c r="R54" s="40">
        <v>-0.35399999999999998</v>
      </c>
      <c r="S54" s="40">
        <v>-0.252</v>
      </c>
      <c r="U54" t="s">
        <v>1</v>
      </c>
      <c r="V54" s="40">
        <v>0.11</v>
      </c>
      <c r="W54" s="40">
        <v>0.75</v>
      </c>
      <c r="X54" s="40">
        <v>0.127</v>
      </c>
      <c r="Y54" s="40">
        <v>-0.40100000000000002</v>
      </c>
      <c r="Z54" s="40">
        <v>0.29699999999999999</v>
      </c>
      <c r="AA54" s="40">
        <v>-0.33400000000000002</v>
      </c>
      <c r="AB54" s="40">
        <v>-0.13400000000000001</v>
      </c>
    </row>
    <row r="55" spans="1:28" x14ac:dyDescent="0.25">
      <c r="A55" t="s">
        <v>110</v>
      </c>
      <c r="B55" s="42">
        <v>0.73299999999999998</v>
      </c>
      <c r="C55" s="40">
        <v>-0.28899999999999998</v>
      </c>
      <c r="D55" s="40">
        <v>-0.25800000000000001</v>
      </c>
      <c r="E55" s="40">
        <v>0.19</v>
      </c>
      <c r="F55" s="40">
        <v>-0.308</v>
      </c>
      <c r="G55" s="42">
        <v>0.28499999999999998</v>
      </c>
      <c r="H55" s="40">
        <v>-5.8000000000000003E-2</v>
      </c>
      <c r="I55" s="40">
        <v>0.03</v>
      </c>
      <c r="K55" t="s">
        <v>110</v>
      </c>
      <c r="L55" s="40">
        <v>0.71499999999999997</v>
      </c>
      <c r="M55" s="40">
        <v>-0.47799999999999998</v>
      </c>
      <c r="N55" s="40">
        <v>-0.111</v>
      </c>
      <c r="O55" s="40">
        <v>-0.376</v>
      </c>
      <c r="P55" s="40">
        <v>5.1999999999999998E-2</v>
      </c>
      <c r="Q55" s="40">
        <v>0.13100000000000001</v>
      </c>
      <c r="R55" s="40">
        <v>4.1000000000000002E-2</v>
      </c>
      <c r="S55" s="40">
        <v>-0.11899999999999999</v>
      </c>
      <c r="U55" t="s">
        <v>110</v>
      </c>
      <c r="V55" s="40">
        <v>0.746</v>
      </c>
      <c r="W55" s="40">
        <v>-0.29899999999999999</v>
      </c>
      <c r="X55" s="40">
        <v>0.26400000000000001</v>
      </c>
      <c r="Y55" s="40">
        <v>-0.218</v>
      </c>
      <c r="Z55" s="40">
        <v>-0.373</v>
      </c>
      <c r="AA55" s="40">
        <v>-0.20300000000000001</v>
      </c>
      <c r="AB55" s="40">
        <v>6.3E-2</v>
      </c>
    </row>
    <row r="56" spans="1:28" x14ac:dyDescent="0.25">
      <c r="A56" t="s">
        <v>65</v>
      </c>
      <c r="B56" s="41">
        <v>-0.73199999999999998</v>
      </c>
      <c r="C56" s="40">
        <v>0.37</v>
      </c>
      <c r="D56" s="40">
        <v>0.30199999999999999</v>
      </c>
      <c r="E56" s="40">
        <v>9.1999999999999998E-2</v>
      </c>
      <c r="F56" s="40">
        <v>-0.26600000000000001</v>
      </c>
      <c r="G56" s="42">
        <v>0.248</v>
      </c>
      <c r="H56" s="40">
        <v>-0.125</v>
      </c>
      <c r="I56" s="40">
        <v>-7.8E-2</v>
      </c>
      <c r="K56" t="s">
        <v>65</v>
      </c>
      <c r="L56" s="40">
        <v>-0.748</v>
      </c>
      <c r="M56" s="40">
        <v>0.35799999999999998</v>
      </c>
      <c r="N56" s="40">
        <v>0.34899999999999998</v>
      </c>
      <c r="O56" s="40">
        <v>-0.34799999999999998</v>
      </c>
      <c r="P56" s="40">
        <v>0.03</v>
      </c>
      <c r="Q56" s="40">
        <v>0.115</v>
      </c>
      <c r="R56" s="40">
        <v>-7.3999999999999996E-2</v>
      </c>
      <c r="S56" s="40">
        <v>-5.3999999999999999E-2</v>
      </c>
      <c r="U56" t="s">
        <v>65</v>
      </c>
      <c r="V56" s="40">
        <v>-0.77600000000000002</v>
      </c>
      <c r="W56" s="40">
        <v>0.26900000000000002</v>
      </c>
      <c r="X56" s="40">
        <v>0.16600000000000001</v>
      </c>
      <c r="Y56" s="40">
        <v>0.29299999999999998</v>
      </c>
      <c r="Z56" s="40">
        <v>-0.32200000000000001</v>
      </c>
      <c r="AA56" s="40">
        <v>-3.5000000000000003E-2</v>
      </c>
      <c r="AB56" s="40">
        <v>-0.182</v>
      </c>
    </row>
    <row r="57" spans="1:28" x14ac:dyDescent="0.25">
      <c r="A57" t="s">
        <v>111</v>
      </c>
      <c r="B57" s="42">
        <v>0.78500000000000003</v>
      </c>
      <c r="C57" s="40">
        <v>-0.156</v>
      </c>
      <c r="D57" s="42">
        <v>0.436</v>
      </c>
      <c r="E57" s="40">
        <v>0.10299999999999999</v>
      </c>
      <c r="F57" s="40">
        <v>-0.20499999999999999</v>
      </c>
      <c r="G57" s="40">
        <v>-6.9000000000000006E-2</v>
      </c>
      <c r="H57" s="40">
        <v>7.8E-2</v>
      </c>
      <c r="I57" s="40">
        <v>5.5E-2</v>
      </c>
      <c r="K57" t="s">
        <v>111</v>
      </c>
      <c r="L57" s="40">
        <v>0.76200000000000001</v>
      </c>
      <c r="M57" s="40">
        <v>0.53200000000000003</v>
      </c>
      <c r="N57" s="40">
        <v>-0.123</v>
      </c>
      <c r="O57" s="40">
        <v>0.14000000000000001</v>
      </c>
      <c r="P57" s="40">
        <v>0.159</v>
      </c>
      <c r="Q57" s="40">
        <v>-0.08</v>
      </c>
      <c r="R57" s="40">
        <v>-7.1999999999999995E-2</v>
      </c>
      <c r="S57" s="40">
        <v>0.11799999999999999</v>
      </c>
      <c r="U57" t="s">
        <v>111</v>
      </c>
      <c r="V57" s="40">
        <v>0.79300000000000004</v>
      </c>
      <c r="W57" s="40">
        <v>-0.193</v>
      </c>
      <c r="X57" s="40">
        <v>0.20599999999999999</v>
      </c>
      <c r="Y57" s="40">
        <v>0.36299999999999999</v>
      </c>
      <c r="Z57" s="40">
        <v>-0.16200000000000001</v>
      </c>
      <c r="AA57" s="40">
        <v>0.161</v>
      </c>
      <c r="AB57" s="40">
        <v>0.124</v>
      </c>
    </row>
    <row r="58" spans="1:28" x14ac:dyDescent="0.25">
      <c r="A58" t="s">
        <v>2</v>
      </c>
      <c r="B58" s="42">
        <v>0.74</v>
      </c>
      <c r="C58" s="40">
        <v>-4.2999999999999997E-2</v>
      </c>
      <c r="D58" s="40">
        <v>-0.13200000000000001</v>
      </c>
      <c r="E58" s="40">
        <v>0.379</v>
      </c>
      <c r="F58" s="40">
        <v>-1.6E-2</v>
      </c>
      <c r="G58" s="40">
        <v>0.19</v>
      </c>
      <c r="H58" s="40">
        <v>0.224</v>
      </c>
      <c r="I58" s="40">
        <v>-0.26700000000000002</v>
      </c>
      <c r="K58" t="s">
        <v>2</v>
      </c>
      <c r="L58" s="40">
        <v>0.60099999999999998</v>
      </c>
      <c r="M58" s="40">
        <v>-0.23300000000000001</v>
      </c>
      <c r="N58" s="40">
        <v>0.26200000000000001</v>
      </c>
      <c r="O58" s="40">
        <v>0.122</v>
      </c>
      <c r="P58" s="40">
        <v>0.63800000000000001</v>
      </c>
      <c r="Q58" s="40">
        <v>7.9000000000000001E-2</v>
      </c>
      <c r="R58" s="40">
        <v>-6.0999999999999999E-2</v>
      </c>
      <c r="S58" s="40">
        <v>5.0999999999999997E-2</v>
      </c>
      <c r="U58" t="s">
        <v>2</v>
      </c>
      <c r="V58" s="40">
        <v>0.81799999999999995</v>
      </c>
      <c r="W58" s="40">
        <v>-0.05</v>
      </c>
      <c r="X58" s="40">
        <v>0.38</v>
      </c>
      <c r="Y58" s="40">
        <v>-0.19900000000000001</v>
      </c>
      <c r="Z58" s="40">
        <v>-2.1000000000000001E-2</v>
      </c>
      <c r="AA58" s="40">
        <v>2.1000000000000001E-2</v>
      </c>
      <c r="AB58" s="40">
        <v>-0.221</v>
      </c>
    </row>
    <row r="59" spans="1:28" x14ac:dyDescent="0.25">
      <c r="A59" t="s">
        <v>112</v>
      </c>
      <c r="B59" s="42">
        <v>0.73399999999999999</v>
      </c>
      <c r="C59" s="40">
        <v>-2.4E-2</v>
      </c>
      <c r="D59" s="40">
        <v>-0.29399999999999998</v>
      </c>
      <c r="E59" s="40">
        <v>0.155</v>
      </c>
      <c r="F59" s="40">
        <v>-0.24099999999999999</v>
      </c>
      <c r="G59" s="40">
        <v>0.1</v>
      </c>
      <c r="H59" s="40">
        <v>9.7000000000000003E-2</v>
      </c>
      <c r="I59" s="40">
        <v>-0.255</v>
      </c>
      <c r="K59" t="s">
        <v>112</v>
      </c>
      <c r="L59" s="40">
        <v>0.48099999999999998</v>
      </c>
      <c r="M59" s="40">
        <v>-0.53900000000000003</v>
      </c>
      <c r="N59" s="40">
        <v>5.3999999999999999E-2</v>
      </c>
      <c r="O59" s="40">
        <v>-0.16600000000000001</v>
      </c>
      <c r="P59" s="40">
        <v>0.35199999999999998</v>
      </c>
      <c r="Q59" s="40">
        <v>1.2E-2</v>
      </c>
      <c r="R59" s="40">
        <v>-0.39600000000000002</v>
      </c>
      <c r="S59" s="40">
        <v>0.27200000000000002</v>
      </c>
      <c r="U59" t="s">
        <v>112</v>
      </c>
      <c r="V59" s="40">
        <v>0.85199999999999998</v>
      </c>
      <c r="W59" s="40">
        <v>7.0999999999999994E-2</v>
      </c>
      <c r="X59" s="40">
        <v>0.191</v>
      </c>
      <c r="Y59" s="40">
        <v>-7.5999999999999998E-2</v>
      </c>
      <c r="Z59" s="40">
        <v>-3.7999999999999999E-2</v>
      </c>
      <c r="AA59" s="40">
        <v>0.17899999999999999</v>
      </c>
      <c r="AB59" s="40">
        <v>-0.191</v>
      </c>
    </row>
    <row r="60" spans="1:28" x14ac:dyDescent="0.25">
      <c r="A60" t="s">
        <v>63</v>
      </c>
      <c r="B60" s="41">
        <v>-0.61099999999999999</v>
      </c>
      <c r="C60" s="40">
        <v>0.28699999999999998</v>
      </c>
      <c r="D60" s="42">
        <v>0.48299999999999998</v>
      </c>
      <c r="E60" s="40">
        <v>0.33600000000000002</v>
      </c>
      <c r="F60" s="40">
        <v>-0.27</v>
      </c>
      <c r="G60" s="40">
        <v>0.16300000000000001</v>
      </c>
      <c r="H60" s="40">
        <v>5.7000000000000002E-2</v>
      </c>
      <c r="I60" s="40">
        <v>-5.3999999999999999E-2</v>
      </c>
      <c r="K60" t="s">
        <v>63</v>
      </c>
      <c r="L60" s="40">
        <v>-0.64100000000000001</v>
      </c>
      <c r="M60" s="40">
        <v>0.501</v>
      </c>
      <c r="N60" s="40">
        <v>4.3999999999999997E-2</v>
      </c>
      <c r="O60" s="40">
        <v>-0.159</v>
      </c>
      <c r="P60" s="40">
        <v>0.43099999999999999</v>
      </c>
      <c r="Q60" s="40">
        <v>0.112</v>
      </c>
      <c r="R60" s="40">
        <v>0.156</v>
      </c>
      <c r="S60" s="40">
        <v>-3.5999999999999997E-2</v>
      </c>
      <c r="U60" t="s">
        <v>63</v>
      </c>
      <c r="V60" s="40">
        <v>-0.63800000000000001</v>
      </c>
      <c r="W60" s="40">
        <v>0.252</v>
      </c>
      <c r="X60" s="40">
        <v>0.45400000000000001</v>
      </c>
      <c r="Y60" s="40">
        <v>0.4</v>
      </c>
      <c r="Z60" s="40">
        <v>-0.34300000000000003</v>
      </c>
      <c r="AA60" s="40">
        <v>8.8999999999999996E-2</v>
      </c>
      <c r="AB60" s="40">
        <v>-3.5000000000000003E-2</v>
      </c>
    </row>
    <row r="61" spans="1:28" x14ac:dyDescent="0.25">
      <c r="A61" t="s">
        <v>82</v>
      </c>
      <c r="B61" s="42">
        <v>0.53800000000000003</v>
      </c>
      <c r="C61" s="40">
        <v>0.30199999999999999</v>
      </c>
      <c r="D61" s="40">
        <v>0.28399999999999997</v>
      </c>
      <c r="E61" s="40">
        <v>9.5000000000000001E-2</v>
      </c>
      <c r="F61" s="42">
        <v>0.53200000000000003</v>
      </c>
      <c r="G61" s="40">
        <v>0.185</v>
      </c>
      <c r="H61" s="40">
        <v>-9.4E-2</v>
      </c>
      <c r="I61" s="40">
        <v>-1.0999999999999999E-2</v>
      </c>
      <c r="K61" t="s">
        <v>82</v>
      </c>
      <c r="L61" s="40">
        <v>0.64200000000000002</v>
      </c>
      <c r="M61" s="40">
        <v>0.184</v>
      </c>
      <c r="N61" s="40">
        <v>0.52400000000000002</v>
      </c>
      <c r="O61" s="40">
        <v>0.25</v>
      </c>
      <c r="P61" s="40">
        <v>-0.14299999999999999</v>
      </c>
      <c r="Q61" s="40">
        <v>4.8000000000000001E-2</v>
      </c>
      <c r="R61" s="40">
        <v>0.34499999999999997</v>
      </c>
      <c r="S61" s="40">
        <v>-9.5000000000000001E-2</v>
      </c>
      <c r="U61" t="s">
        <v>82</v>
      </c>
      <c r="V61" s="40">
        <v>0.497</v>
      </c>
      <c r="W61" s="40">
        <v>0.39300000000000002</v>
      </c>
      <c r="X61" s="40">
        <v>0.25900000000000001</v>
      </c>
      <c r="Y61" s="40">
        <v>0.35399999999999998</v>
      </c>
      <c r="Z61" s="40">
        <v>0.22900000000000001</v>
      </c>
      <c r="AA61" s="40">
        <v>-0.183</v>
      </c>
      <c r="AB61" s="40">
        <v>-9.2999999999999999E-2</v>
      </c>
    </row>
    <row r="62" spans="1:28" x14ac:dyDescent="0.25">
      <c r="A62" t="s">
        <v>3</v>
      </c>
      <c r="B62" s="42">
        <v>0.46400000000000002</v>
      </c>
      <c r="C62" s="40">
        <v>-6.6000000000000003E-2</v>
      </c>
      <c r="D62" s="40">
        <v>-7.0999999999999994E-2</v>
      </c>
      <c r="E62" s="40">
        <v>0.182</v>
      </c>
      <c r="F62" s="42">
        <v>0.64600000000000002</v>
      </c>
      <c r="G62" s="40">
        <v>0.14000000000000001</v>
      </c>
      <c r="H62" s="40">
        <v>0.122</v>
      </c>
      <c r="I62" s="40">
        <v>-0.21199999999999999</v>
      </c>
      <c r="K62" t="s">
        <v>3</v>
      </c>
      <c r="L62" s="40">
        <v>0.61299999999999999</v>
      </c>
      <c r="M62" s="40">
        <v>-0.13700000000000001</v>
      </c>
      <c r="N62" s="40">
        <v>0.107</v>
      </c>
      <c r="O62" s="40">
        <v>0.498</v>
      </c>
      <c r="P62" s="40">
        <v>0.17299999999999999</v>
      </c>
      <c r="Q62" s="40">
        <v>-4.8000000000000001E-2</v>
      </c>
      <c r="R62" s="40">
        <v>0.20100000000000001</v>
      </c>
      <c r="S62" s="40">
        <v>0.16900000000000001</v>
      </c>
      <c r="U62" t="s">
        <v>3</v>
      </c>
      <c r="V62" s="40">
        <v>0.42099999999999999</v>
      </c>
      <c r="W62" s="40">
        <v>3.6999999999999998E-2</v>
      </c>
      <c r="X62" s="40">
        <v>0.30099999999999999</v>
      </c>
      <c r="Y62" s="40">
        <v>-0.13600000000000001</v>
      </c>
      <c r="Z62" s="40">
        <v>0.54400000000000004</v>
      </c>
      <c r="AA62" s="40">
        <v>-0.498</v>
      </c>
      <c r="AB62" s="40">
        <v>-0.20499999999999999</v>
      </c>
    </row>
    <row r="63" spans="1:28" x14ac:dyDescent="0.25">
      <c r="A63" t="s">
        <v>4</v>
      </c>
      <c r="B63" s="40">
        <v>5.8000000000000003E-2</v>
      </c>
      <c r="C63" s="42">
        <v>0.93500000000000005</v>
      </c>
      <c r="D63" s="40">
        <v>-0.19800000000000001</v>
      </c>
      <c r="E63" s="40">
        <v>-5.8000000000000003E-2</v>
      </c>
      <c r="F63" s="40">
        <v>-0.12</v>
      </c>
      <c r="G63" s="40">
        <v>-0.04</v>
      </c>
      <c r="H63" s="40">
        <v>-0.04</v>
      </c>
      <c r="I63" s="40">
        <v>-2.1999999999999999E-2</v>
      </c>
      <c r="K63" t="s">
        <v>4</v>
      </c>
      <c r="L63" s="40">
        <v>-0.20899999999999999</v>
      </c>
      <c r="M63" s="40">
        <v>0.186</v>
      </c>
      <c r="N63" s="40">
        <v>0.79200000000000004</v>
      </c>
      <c r="O63" s="40">
        <v>-0.19700000000000001</v>
      </c>
      <c r="P63" s="40">
        <v>-0.19800000000000001</v>
      </c>
      <c r="Q63" s="40">
        <v>6.9000000000000006E-2</v>
      </c>
      <c r="R63" s="40">
        <v>-0.156</v>
      </c>
      <c r="S63" s="40">
        <v>0.26500000000000001</v>
      </c>
      <c r="U63" t="s">
        <v>4</v>
      </c>
      <c r="V63" s="40">
        <v>6.6000000000000003E-2</v>
      </c>
      <c r="W63" s="40">
        <v>0.94</v>
      </c>
      <c r="X63" s="40">
        <v>-5.7000000000000002E-2</v>
      </c>
      <c r="Y63" s="40">
        <v>-0.23899999999999999</v>
      </c>
      <c r="Z63" s="40">
        <v>-0.14000000000000001</v>
      </c>
      <c r="AA63" s="40">
        <v>8.5999999999999993E-2</v>
      </c>
      <c r="AB63" s="40">
        <v>8.3000000000000004E-2</v>
      </c>
    </row>
    <row r="64" spans="1:28" x14ac:dyDescent="0.25">
      <c r="A64" t="s">
        <v>5</v>
      </c>
      <c r="B64" s="40">
        <v>0.24299999999999999</v>
      </c>
      <c r="C64" s="40">
        <v>8.7999999999999995E-2</v>
      </c>
      <c r="D64" s="42">
        <v>0.59299999999999997</v>
      </c>
      <c r="E64" s="40">
        <v>2.1999999999999999E-2</v>
      </c>
      <c r="F64" s="42">
        <v>0.39600000000000002</v>
      </c>
      <c r="G64" s="40">
        <v>-0.27900000000000003</v>
      </c>
      <c r="H64" s="40">
        <v>3.9E-2</v>
      </c>
      <c r="I64" s="41">
        <v>-0.40100000000000002</v>
      </c>
      <c r="K64" t="s">
        <v>5</v>
      </c>
      <c r="L64" s="40">
        <v>0.33</v>
      </c>
      <c r="M64" s="40">
        <v>0.63200000000000001</v>
      </c>
      <c r="N64" s="40">
        <v>2.7E-2</v>
      </c>
      <c r="O64" s="40">
        <v>0.376</v>
      </c>
      <c r="P64" s="40">
        <v>0.13300000000000001</v>
      </c>
      <c r="Q64" s="40">
        <v>0.28799999999999998</v>
      </c>
      <c r="R64" s="40">
        <v>0.188</v>
      </c>
      <c r="S64" s="40">
        <v>0.216</v>
      </c>
      <c r="U64" t="s">
        <v>5</v>
      </c>
      <c r="V64" s="40">
        <v>0.313</v>
      </c>
      <c r="W64" s="40">
        <v>0.112</v>
      </c>
      <c r="X64" s="40">
        <v>2E-3</v>
      </c>
      <c r="Y64" s="40">
        <v>0.46500000000000002</v>
      </c>
      <c r="Z64" s="40">
        <v>0.68799999999999994</v>
      </c>
      <c r="AA64" s="40">
        <v>0.13</v>
      </c>
      <c r="AB64" s="40">
        <v>-0.14299999999999999</v>
      </c>
    </row>
    <row r="65" spans="1:28" x14ac:dyDescent="0.25">
      <c r="A65" t="s">
        <v>6</v>
      </c>
      <c r="B65" s="40">
        <v>-3.2000000000000001E-2</v>
      </c>
      <c r="C65" s="40">
        <v>-0.125</v>
      </c>
      <c r="D65" s="41">
        <v>-0.40100000000000002</v>
      </c>
      <c r="E65" s="40">
        <v>0.35299999999999998</v>
      </c>
      <c r="F65" s="42">
        <v>0.40400000000000003</v>
      </c>
      <c r="G65" s="42">
        <v>0.23499999999999999</v>
      </c>
      <c r="H65" s="40">
        <v>0.33900000000000002</v>
      </c>
      <c r="I65" s="40">
        <v>0.19</v>
      </c>
      <c r="K65" t="s">
        <v>6</v>
      </c>
      <c r="L65" s="40">
        <v>7.5999999999999998E-2</v>
      </c>
      <c r="M65" s="40">
        <v>-0.53700000000000003</v>
      </c>
      <c r="N65" s="40">
        <v>0.26900000000000002</v>
      </c>
      <c r="O65" s="40">
        <v>0.34499999999999997</v>
      </c>
      <c r="P65" s="40">
        <v>0.308</v>
      </c>
      <c r="Q65" s="40">
        <v>0.32900000000000001</v>
      </c>
      <c r="R65" s="40">
        <v>-0.24199999999999999</v>
      </c>
      <c r="S65" s="40">
        <v>-0.38200000000000001</v>
      </c>
      <c r="U65" t="s">
        <v>6</v>
      </c>
      <c r="V65" s="40">
        <v>-0.14399999999999999</v>
      </c>
      <c r="W65" s="40">
        <v>-0.17299999999999999</v>
      </c>
      <c r="X65" s="40">
        <v>0.3</v>
      </c>
      <c r="Y65" s="40">
        <v>-0.311</v>
      </c>
      <c r="Z65" s="40">
        <v>0.318</v>
      </c>
      <c r="AA65" s="40">
        <v>-0.41599999999999998</v>
      </c>
      <c r="AB65" s="40">
        <v>0.59899999999999998</v>
      </c>
    </row>
    <row r="66" spans="1:28" x14ac:dyDescent="0.25">
      <c r="A66" t="s">
        <v>7</v>
      </c>
      <c r="B66" s="40">
        <v>0.17699999999999999</v>
      </c>
      <c r="C66" s="42">
        <v>0.86699999999999999</v>
      </c>
      <c r="D66" s="41">
        <v>-0.32800000000000001</v>
      </c>
      <c r="E66" s="40">
        <v>-0.04</v>
      </c>
      <c r="F66" s="40">
        <v>-6.9000000000000006E-2</v>
      </c>
      <c r="G66" s="40">
        <v>-0.154</v>
      </c>
      <c r="H66" s="40">
        <v>0.11600000000000001</v>
      </c>
      <c r="I66" s="40">
        <v>0.13600000000000001</v>
      </c>
      <c r="K66" t="s">
        <v>7</v>
      </c>
      <c r="L66" s="40">
        <v>0.182</v>
      </c>
      <c r="M66" s="40">
        <v>-0.42299999999999999</v>
      </c>
      <c r="N66" s="40">
        <v>0.76</v>
      </c>
      <c r="O66" s="40">
        <v>-4.5999999999999999E-2</v>
      </c>
      <c r="P66" s="40">
        <v>0.123</v>
      </c>
      <c r="Q66" s="40">
        <v>-9.8000000000000004E-2</v>
      </c>
      <c r="R66" s="40">
        <v>0.02</v>
      </c>
      <c r="S66" s="40">
        <v>6.9000000000000006E-2</v>
      </c>
      <c r="U66" t="s">
        <v>7</v>
      </c>
      <c r="V66" s="40">
        <v>9.9000000000000005E-2</v>
      </c>
      <c r="W66" s="40">
        <v>0.91300000000000003</v>
      </c>
      <c r="X66" s="40">
        <v>-7.8E-2</v>
      </c>
      <c r="Y66" s="40">
        <v>-0.26400000000000001</v>
      </c>
      <c r="Z66" s="40">
        <v>-8.1000000000000003E-2</v>
      </c>
      <c r="AA66" s="40">
        <v>0.13100000000000001</v>
      </c>
      <c r="AB66" s="40">
        <v>0.19600000000000001</v>
      </c>
    </row>
    <row r="67" spans="1:28" x14ac:dyDescent="0.25">
      <c r="A67" t="s">
        <v>8</v>
      </c>
      <c r="B67" s="42">
        <v>0.68500000000000005</v>
      </c>
      <c r="C67" s="40">
        <v>-0.29599999999999999</v>
      </c>
      <c r="D67" s="40">
        <v>-0.24299999999999999</v>
      </c>
      <c r="E67" s="40">
        <v>0.125</v>
      </c>
      <c r="F67" s="40">
        <v>-0.307</v>
      </c>
      <c r="G67" s="40">
        <v>0.29099999999999998</v>
      </c>
      <c r="H67" s="40">
        <v>-0.20100000000000001</v>
      </c>
      <c r="I67" s="40">
        <v>0.10199999999999999</v>
      </c>
      <c r="K67" t="s">
        <v>8</v>
      </c>
      <c r="L67" s="40">
        <v>0.64200000000000002</v>
      </c>
      <c r="M67" s="40">
        <v>-0.39</v>
      </c>
      <c r="N67" s="40">
        <v>-0.185</v>
      </c>
      <c r="O67" s="40">
        <v>-0.53500000000000003</v>
      </c>
      <c r="P67" s="40">
        <v>-4.3999999999999997E-2</v>
      </c>
      <c r="Q67" s="40">
        <v>0.14799999999999999</v>
      </c>
      <c r="R67" s="40">
        <v>0.16600000000000001</v>
      </c>
      <c r="S67" s="40">
        <v>-6.3E-2</v>
      </c>
      <c r="U67" t="s">
        <v>8</v>
      </c>
      <c r="V67" s="40">
        <v>0.73</v>
      </c>
      <c r="W67" s="40">
        <v>-0.30499999999999999</v>
      </c>
      <c r="X67" s="40">
        <v>0.23</v>
      </c>
      <c r="Y67" s="40">
        <v>-0.17799999999999999</v>
      </c>
      <c r="Z67" s="40">
        <v>-0.38800000000000001</v>
      </c>
      <c r="AA67" s="40">
        <v>-0.22900000000000001</v>
      </c>
      <c r="AB67" s="40">
        <v>7.4999999999999997E-2</v>
      </c>
    </row>
    <row r="68" spans="1:28" x14ac:dyDescent="0.25">
      <c r="A68" t="s">
        <v>9</v>
      </c>
      <c r="B68" s="40">
        <v>0.13300000000000001</v>
      </c>
      <c r="C68" s="40">
        <v>0.34799999999999998</v>
      </c>
      <c r="D68" s="42">
        <v>0.81100000000000005</v>
      </c>
      <c r="E68" s="40">
        <v>-7.3999999999999996E-2</v>
      </c>
      <c r="F68" s="40">
        <v>0.21</v>
      </c>
      <c r="G68" s="40">
        <v>7.0000000000000001E-3</v>
      </c>
      <c r="H68" s="40">
        <v>-8.8999999999999996E-2</v>
      </c>
      <c r="I68" s="40">
        <v>-4.7E-2</v>
      </c>
      <c r="K68" t="s">
        <v>9</v>
      </c>
      <c r="L68" s="40">
        <v>0.27800000000000002</v>
      </c>
      <c r="M68" s="40">
        <v>0.85499999999999998</v>
      </c>
      <c r="N68" s="40">
        <v>0.26100000000000001</v>
      </c>
      <c r="O68" s="40">
        <v>0.106</v>
      </c>
      <c r="P68" s="40">
        <v>0.06</v>
      </c>
      <c r="Q68" s="40">
        <v>2.7E-2</v>
      </c>
      <c r="R68" s="40">
        <v>2.8000000000000001E-2</v>
      </c>
      <c r="S68" s="40">
        <v>-7.0000000000000007E-2</v>
      </c>
      <c r="U68" t="s">
        <v>9</v>
      </c>
      <c r="V68" s="40">
        <v>-4.4999999999999998E-2</v>
      </c>
      <c r="W68" s="40">
        <v>0.379</v>
      </c>
      <c r="X68" s="40">
        <v>-0.06</v>
      </c>
      <c r="Y68" s="40">
        <v>0.83399999999999996</v>
      </c>
      <c r="Z68" s="40">
        <v>6.0999999999999999E-2</v>
      </c>
      <c r="AA68" s="40">
        <v>-1.7000000000000001E-2</v>
      </c>
      <c r="AB68" s="40">
        <v>-9.0999999999999998E-2</v>
      </c>
    </row>
    <row r="69" spans="1:28" x14ac:dyDescent="0.25">
      <c r="A69" t="s">
        <v>10</v>
      </c>
      <c r="B69" s="42">
        <v>0.68</v>
      </c>
      <c r="C69" s="40">
        <v>3.5999999999999997E-2</v>
      </c>
      <c r="D69" s="40">
        <v>0.17299999999999999</v>
      </c>
      <c r="E69" s="40">
        <v>0.30099999999999999</v>
      </c>
      <c r="F69" s="40">
        <v>-2.1999999999999999E-2</v>
      </c>
      <c r="G69" s="40">
        <v>-0.11799999999999999</v>
      </c>
      <c r="H69" s="40">
        <v>-0.246</v>
      </c>
      <c r="I69" s="40">
        <v>5.8000000000000003E-2</v>
      </c>
      <c r="K69" t="s">
        <v>10</v>
      </c>
      <c r="L69" s="40">
        <v>0.83599999999999997</v>
      </c>
      <c r="M69" s="40">
        <v>0.2</v>
      </c>
      <c r="N69" s="40">
        <v>6.6000000000000003E-2</v>
      </c>
      <c r="O69" s="40">
        <v>-0.29299999999999998</v>
      </c>
      <c r="P69" s="40">
        <v>-0.09</v>
      </c>
      <c r="Q69" s="40">
        <v>0.17299999999999999</v>
      </c>
      <c r="R69" s="40">
        <v>0.23300000000000001</v>
      </c>
      <c r="S69" s="40">
        <v>-3.3000000000000002E-2</v>
      </c>
      <c r="U69" t="s">
        <v>10</v>
      </c>
      <c r="V69" s="40">
        <v>0.54</v>
      </c>
      <c r="W69" s="40">
        <v>1.2999999999999999E-2</v>
      </c>
      <c r="X69" s="40">
        <v>0.42899999999999999</v>
      </c>
      <c r="Y69" s="40">
        <v>6.9000000000000006E-2</v>
      </c>
      <c r="Z69" s="40">
        <v>8.8999999999999996E-2</v>
      </c>
      <c r="AA69" s="40">
        <v>0.32600000000000001</v>
      </c>
      <c r="AB69" s="40">
        <v>0.14099999999999999</v>
      </c>
    </row>
    <row r="70" spans="1:28" x14ac:dyDescent="0.25">
      <c r="A70" t="s">
        <v>11</v>
      </c>
      <c r="B70" s="42">
        <v>0.80200000000000005</v>
      </c>
      <c r="C70" s="40">
        <v>0.34</v>
      </c>
      <c r="D70" s="40">
        <v>5.3999999999999999E-2</v>
      </c>
      <c r="E70" s="40">
        <v>-6.6000000000000003E-2</v>
      </c>
      <c r="F70" s="40">
        <v>-0.16900000000000001</v>
      </c>
      <c r="G70" s="40">
        <v>-0.13400000000000001</v>
      </c>
      <c r="H70" s="40">
        <v>4.9000000000000002E-2</v>
      </c>
      <c r="I70" s="40">
        <v>0.23200000000000001</v>
      </c>
      <c r="K70" t="s">
        <v>11</v>
      </c>
      <c r="L70" s="40">
        <v>0.874</v>
      </c>
      <c r="M70" s="40">
        <v>0.313</v>
      </c>
      <c r="N70" s="40">
        <v>-9.5000000000000001E-2</v>
      </c>
      <c r="O70" s="40">
        <v>-2.5000000000000001E-2</v>
      </c>
      <c r="P70" s="40">
        <v>3.5000000000000003E-2</v>
      </c>
      <c r="Q70" s="40">
        <v>-0.20300000000000001</v>
      </c>
      <c r="R70" s="40">
        <v>-0.16700000000000001</v>
      </c>
      <c r="S70" s="40">
        <v>-6.2E-2</v>
      </c>
      <c r="U70" t="s">
        <v>11</v>
      </c>
      <c r="V70" s="40">
        <v>0.73099999999999998</v>
      </c>
      <c r="W70" s="40">
        <v>0.46300000000000002</v>
      </c>
      <c r="X70" s="40">
        <v>-3.5000000000000003E-2</v>
      </c>
      <c r="Y70" s="40">
        <v>8.9999999999999993E-3</v>
      </c>
      <c r="Z70" s="40">
        <v>-0.127</v>
      </c>
      <c r="AA70" s="40">
        <v>9.6000000000000002E-2</v>
      </c>
      <c r="AB70" s="40">
        <v>0.29399999999999998</v>
      </c>
    </row>
    <row r="71" spans="1:28" x14ac:dyDescent="0.25">
      <c r="A71" t="s">
        <v>12</v>
      </c>
      <c r="B71" s="42">
        <v>0.81499999999999995</v>
      </c>
      <c r="C71" s="40">
        <v>8.7999999999999995E-2</v>
      </c>
      <c r="D71" s="40">
        <v>0.30199999999999999</v>
      </c>
      <c r="E71" s="40">
        <v>5.6000000000000001E-2</v>
      </c>
      <c r="F71" s="40">
        <v>-0.31900000000000001</v>
      </c>
      <c r="G71" s="40">
        <v>0.08</v>
      </c>
      <c r="H71" s="40">
        <v>-0.106</v>
      </c>
      <c r="I71" s="40">
        <v>0.11700000000000001</v>
      </c>
      <c r="K71" t="s">
        <v>12</v>
      </c>
      <c r="L71" s="40">
        <v>0.748</v>
      </c>
      <c r="M71" s="40">
        <v>0.41899999999999998</v>
      </c>
      <c r="N71" s="40">
        <v>-5.7000000000000002E-2</v>
      </c>
      <c r="O71" s="40">
        <v>-0.25700000000000001</v>
      </c>
      <c r="P71" s="40">
        <v>7.0999999999999994E-2</v>
      </c>
      <c r="Q71" s="40">
        <v>-4.3999999999999997E-2</v>
      </c>
      <c r="R71" s="40">
        <v>-0.223</v>
      </c>
      <c r="S71" s="40">
        <v>9.1999999999999998E-2</v>
      </c>
      <c r="U71" t="s">
        <v>12</v>
      </c>
      <c r="V71" s="40">
        <v>0.82299999999999995</v>
      </c>
      <c r="W71" s="40">
        <v>0.113</v>
      </c>
      <c r="X71" s="40">
        <v>0.216</v>
      </c>
      <c r="Y71" s="40">
        <v>0.28000000000000003</v>
      </c>
      <c r="Z71" s="40">
        <v>-0.33300000000000002</v>
      </c>
      <c r="AA71" s="40">
        <v>5.0000000000000001E-3</v>
      </c>
      <c r="AB71" s="40">
        <v>6.5000000000000002E-2</v>
      </c>
    </row>
    <row r="72" spans="1:28" x14ac:dyDescent="0.25">
      <c r="A72" t="s">
        <v>13</v>
      </c>
      <c r="B72" s="40">
        <v>-0.314</v>
      </c>
      <c r="C72" s="40">
        <v>0.02</v>
      </c>
      <c r="D72" s="40">
        <v>-0.13700000000000001</v>
      </c>
      <c r="E72" s="42">
        <v>0.77900000000000003</v>
      </c>
      <c r="F72" s="40">
        <v>0.154</v>
      </c>
      <c r="G72" s="40">
        <v>-3.7999999999999999E-2</v>
      </c>
      <c r="H72" s="40">
        <v>0.189</v>
      </c>
      <c r="I72" s="40">
        <v>-9.1999999999999998E-2</v>
      </c>
      <c r="K72" t="s">
        <v>13</v>
      </c>
      <c r="L72" s="40">
        <v>-0.252</v>
      </c>
      <c r="M72" s="40">
        <v>-0.29899999999999999</v>
      </c>
      <c r="N72" s="40">
        <v>0.28100000000000003</v>
      </c>
      <c r="O72" s="40">
        <v>0.189</v>
      </c>
      <c r="P72" s="40">
        <v>0.59399999999999997</v>
      </c>
      <c r="Q72" s="40">
        <v>-8.4000000000000005E-2</v>
      </c>
      <c r="R72" s="40">
        <v>0.24199999999999999</v>
      </c>
      <c r="S72" s="40">
        <v>0.17299999999999999</v>
      </c>
      <c r="U72" t="s">
        <v>13</v>
      </c>
      <c r="V72" s="40">
        <v>-0.435</v>
      </c>
      <c r="W72" s="40">
        <v>-4.1000000000000002E-2</v>
      </c>
      <c r="X72" s="40">
        <v>0.80100000000000005</v>
      </c>
      <c r="Y72" s="40">
        <v>-0.17899999999999999</v>
      </c>
      <c r="Z72" s="40">
        <v>0.27200000000000002</v>
      </c>
      <c r="AA72" s="40">
        <v>0.14299999999999999</v>
      </c>
      <c r="AB72" s="40">
        <v>-1.2999999999999999E-2</v>
      </c>
    </row>
    <row r="73" spans="1:28" x14ac:dyDescent="0.25">
      <c r="A73" t="s">
        <v>15</v>
      </c>
      <c r="B73" s="40">
        <v>0.40200000000000002</v>
      </c>
      <c r="C73" s="40">
        <v>6.6000000000000003E-2</v>
      </c>
      <c r="D73" s="40">
        <v>0.11899999999999999</v>
      </c>
      <c r="E73" s="40">
        <v>-7.6999999999999999E-2</v>
      </c>
      <c r="F73" s="42">
        <v>0.41099999999999998</v>
      </c>
      <c r="G73" s="40">
        <v>3.5000000000000003E-2</v>
      </c>
      <c r="H73" s="40">
        <v>0.15</v>
      </c>
      <c r="I73" s="42">
        <v>0.58099999999999996</v>
      </c>
      <c r="K73" t="s">
        <v>15</v>
      </c>
      <c r="L73" s="40">
        <v>0.626</v>
      </c>
      <c r="M73" s="40">
        <v>-0.155</v>
      </c>
      <c r="N73" s="40">
        <v>6.7000000000000004E-2</v>
      </c>
      <c r="O73" s="40">
        <v>3.2000000000000001E-2</v>
      </c>
      <c r="P73" s="40">
        <v>-3.5000000000000003E-2</v>
      </c>
      <c r="Q73" s="40">
        <v>-0.29899999999999999</v>
      </c>
      <c r="R73" s="40">
        <v>0.34599999999999997</v>
      </c>
      <c r="S73" s="40">
        <v>-0.5</v>
      </c>
      <c r="U73" t="s">
        <v>15</v>
      </c>
      <c r="V73" s="40">
        <v>0.25800000000000001</v>
      </c>
      <c r="W73" s="40">
        <v>0.29099999999999998</v>
      </c>
      <c r="X73" s="40">
        <v>-0.124</v>
      </c>
      <c r="Y73" s="40">
        <v>0.56699999999999995</v>
      </c>
      <c r="Z73" s="40">
        <v>0.51</v>
      </c>
      <c r="AA73" s="40">
        <v>0.14899999999999999</v>
      </c>
      <c r="AB73" s="40">
        <v>0.313</v>
      </c>
    </row>
    <row r="74" spans="1:28" x14ac:dyDescent="0.25">
      <c r="A74" t="s">
        <v>16</v>
      </c>
      <c r="B74" s="40">
        <v>0.114</v>
      </c>
      <c r="C74" s="42">
        <v>0.89700000000000002</v>
      </c>
      <c r="D74" s="41">
        <v>-0.30199999999999999</v>
      </c>
      <c r="E74" s="40">
        <v>-6.5000000000000002E-2</v>
      </c>
      <c r="F74" s="40">
        <v>-6.3E-2</v>
      </c>
      <c r="G74" s="40">
        <v>-0.128</v>
      </c>
      <c r="H74" s="40">
        <v>7.0000000000000007E-2</v>
      </c>
      <c r="I74" s="40">
        <v>0.13700000000000001</v>
      </c>
      <c r="K74" t="s">
        <v>16</v>
      </c>
      <c r="L74" s="40">
        <v>-4.5999999999999999E-2</v>
      </c>
      <c r="M74" s="40">
        <v>-0.17100000000000001</v>
      </c>
      <c r="N74" s="40">
        <v>0.86799999999999999</v>
      </c>
      <c r="O74" s="40">
        <v>-0.13300000000000001</v>
      </c>
      <c r="P74" s="40">
        <v>-0.16500000000000001</v>
      </c>
      <c r="Q74" s="40">
        <v>-0.15</v>
      </c>
      <c r="R74" s="40">
        <v>0.17199999999999999</v>
      </c>
      <c r="S74" s="40">
        <v>0.218</v>
      </c>
      <c r="U74" t="s">
        <v>16</v>
      </c>
      <c r="V74" s="40">
        <v>5.5E-2</v>
      </c>
      <c r="W74" s="40">
        <v>0.91400000000000003</v>
      </c>
      <c r="X74" s="40">
        <v>-9.0999999999999998E-2</v>
      </c>
      <c r="Y74" s="40">
        <v>-0.25600000000000001</v>
      </c>
      <c r="Z74" s="40">
        <v>-9.4E-2</v>
      </c>
      <c r="AA74" s="40">
        <v>0.11899999999999999</v>
      </c>
      <c r="AB74" s="40">
        <v>0.23400000000000001</v>
      </c>
    </row>
    <row r="75" spans="1:28" x14ac:dyDescent="0.25">
      <c r="A75" t="s">
        <v>17</v>
      </c>
      <c r="B75" s="40">
        <v>0.45900000000000002</v>
      </c>
      <c r="C75" s="40">
        <v>0.35899999999999999</v>
      </c>
      <c r="D75" s="41">
        <v>-0.40799999999999997</v>
      </c>
      <c r="E75" s="40">
        <v>3.3000000000000002E-2</v>
      </c>
      <c r="F75" s="40">
        <v>-0.28499999999999998</v>
      </c>
      <c r="G75" s="40">
        <v>-0.13300000000000001</v>
      </c>
      <c r="H75" s="40">
        <v>-0.107</v>
      </c>
      <c r="I75" s="41">
        <v>-0.38400000000000001</v>
      </c>
      <c r="K75" t="s">
        <v>17</v>
      </c>
      <c r="L75" s="40">
        <v>0.54800000000000004</v>
      </c>
      <c r="M75" s="40">
        <v>-0.26</v>
      </c>
      <c r="N75" s="40">
        <v>-0.16800000000000001</v>
      </c>
      <c r="O75" s="40">
        <v>-0.68</v>
      </c>
      <c r="P75" s="40">
        <v>3.6999999999999998E-2</v>
      </c>
      <c r="Q75" s="40">
        <v>8.5000000000000006E-2</v>
      </c>
      <c r="R75" s="40">
        <v>0.248</v>
      </c>
      <c r="S75" s="40">
        <v>0.23300000000000001</v>
      </c>
      <c r="U75" t="s">
        <v>17</v>
      </c>
      <c r="V75" s="40">
        <v>0.439</v>
      </c>
      <c r="W75" s="40">
        <v>0.42399999999999999</v>
      </c>
      <c r="X75" s="40">
        <v>1.7000000000000001E-2</v>
      </c>
      <c r="Y75" s="40">
        <v>-0.46700000000000003</v>
      </c>
      <c r="Z75" s="40">
        <v>-7.0000000000000001E-3</v>
      </c>
      <c r="AA75" s="40">
        <v>0.249</v>
      </c>
      <c r="AB75" s="40">
        <v>-0.43</v>
      </c>
    </row>
    <row r="76" spans="1:28" x14ac:dyDescent="0.25">
      <c r="A76" t="s">
        <v>18</v>
      </c>
      <c r="B76" s="40">
        <v>-0.27100000000000002</v>
      </c>
      <c r="C76" s="40">
        <v>-2.5000000000000001E-2</v>
      </c>
      <c r="D76" s="40">
        <v>-0.104</v>
      </c>
      <c r="E76" s="42">
        <v>0.79700000000000004</v>
      </c>
      <c r="F76" s="40">
        <v>0.105</v>
      </c>
      <c r="G76" s="40">
        <v>-0.32</v>
      </c>
      <c r="H76" s="40">
        <v>-0.24399999999999999</v>
      </c>
      <c r="I76" s="40">
        <v>0.15</v>
      </c>
      <c r="K76" t="s">
        <v>18</v>
      </c>
      <c r="L76" s="40">
        <v>-4.4999999999999998E-2</v>
      </c>
      <c r="M76" s="40">
        <v>-0.47099999999999997</v>
      </c>
      <c r="N76" s="40">
        <v>-5.6000000000000001E-2</v>
      </c>
      <c r="O76" s="40">
        <v>0.47499999999999998</v>
      </c>
      <c r="P76" s="40">
        <v>-0.40300000000000002</v>
      </c>
      <c r="Q76" s="40">
        <v>0.129</v>
      </c>
      <c r="R76" s="40">
        <v>0.308</v>
      </c>
      <c r="S76" s="40">
        <v>0.19700000000000001</v>
      </c>
      <c r="U76" t="s">
        <v>18</v>
      </c>
      <c r="V76" s="40">
        <v>-0.48099999999999998</v>
      </c>
      <c r="W76" s="40">
        <v>-0.08</v>
      </c>
      <c r="X76" s="40">
        <v>0.753</v>
      </c>
      <c r="Y76" s="40">
        <v>-0.20499999999999999</v>
      </c>
      <c r="Z76" s="40">
        <v>0.24099999999999999</v>
      </c>
      <c r="AA76" s="40">
        <v>0.20599999999999999</v>
      </c>
      <c r="AB76" s="40">
        <v>0.122</v>
      </c>
    </row>
    <row r="78" spans="1:28" x14ac:dyDescent="0.25">
      <c r="B78" s="40" t="s">
        <v>114</v>
      </c>
      <c r="C78" s="45" t="s">
        <v>115</v>
      </c>
      <c r="D78" s="40"/>
      <c r="E78" s="40"/>
    </row>
    <row r="79" spans="1:28" x14ac:dyDescent="0.25">
      <c r="B79" s="40"/>
      <c r="C79" s="40" t="s">
        <v>116</v>
      </c>
      <c r="D79" s="40" t="s">
        <v>117</v>
      </c>
      <c r="E79" s="40" t="s">
        <v>118</v>
      </c>
    </row>
    <row r="80" spans="1:28" x14ac:dyDescent="0.25">
      <c r="B80" s="40">
        <v>1</v>
      </c>
      <c r="C80" s="46">
        <v>7.7439999999999998</v>
      </c>
      <c r="D80" s="46">
        <v>27.655999999999999</v>
      </c>
      <c r="E80" s="46">
        <v>27.655999999999999</v>
      </c>
    </row>
    <row r="81" spans="1:5" x14ac:dyDescent="0.25">
      <c r="B81" s="40">
        <v>2</v>
      </c>
      <c r="C81" s="46">
        <v>4.0970000000000004</v>
      </c>
      <c r="D81" s="46">
        <v>14.631</v>
      </c>
      <c r="E81" s="46">
        <v>42.286999999999999</v>
      </c>
    </row>
    <row r="82" spans="1:5" x14ac:dyDescent="0.25">
      <c r="B82" s="40">
        <v>3</v>
      </c>
      <c r="C82" s="46">
        <v>3.2410000000000001</v>
      </c>
      <c r="D82" s="46">
        <v>11.576000000000001</v>
      </c>
      <c r="E82" s="46">
        <v>53.863</v>
      </c>
    </row>
    <row r="83" spans="1:5" x14ac:dyDescent="0.25">
      <c r="B83" s="40">
        <v>4</v>
      </c>
      <c r="C83" s="46">
        <v>2.645</v>
      </c>
      <c r="D83" s="46">
        <v>9.4469999999999992</v>
      </c>
      <c r="E83" s="46">
        <v>63.31</v>
      </c>
    </row>
    <row r="84" spans="1:5" x14ac:dyDescent="0.25">
      <c r="B84" s="40">
        <v>5</v>
      </c>
      <c r="C84" s="46">
        <v>2.351</v>
      </c>
      <c r="D84" s="46">
        <v>8.3979999999999997</v>
      </c>
      <c r="E84" s="46">
        <v>71.707999999999998</v>
      </c>
    </row>
    <row r="85" spans="1:5" x14ac:dyDescent="0.25">
      <c r="B85" s="40">
        <v>6</v>
      </c>
      <c r="C85" s="46">
        <v>1.417</v>
      </c>
      <c r="D85" s="46">
        <v>5.0609999999999999</v>
      </c>
      <c r="E85" s="46">
        <v>76.769000000000005</v>
      </c>
    </row>
    <row r="86" spans="1:5" x14ac:dyDescent="0.25">
      <c r="B86" s="40">
        <v>7</v>
      </c>
      <c r="C86" s="46">
        <v>1.173</v>
      </c>
      <c r="D86" s="46">
        <v>4.1900000000000004</v>
      </c>
      <c r="E86" s="46">
        <v>80.959000000000003</v>
      </c>
    </row>
    <row r="87" spans="1:5" x14ac:dyDescent="0.25">
      <c r="B87" s="40">
        <v>8</v>
      </c>
      <c r="C87" s="46">
        <v>1.0780000000000001</v>
      </c>
      <c r="D87" s="46">
        <v>3.851</v>
      </c>
      <c r="E87" s="46">
        <v>84.81</v>
      </c>
    </row>
    <row r="88" spans="1:5" x14ac:dyDescent="0.25">
      <c r="B88" s="39"/>
      <c r="C88" s="44"/>
      <c r="D88" s="44"/>
      <c r="E88" s="44"/>
    </row>
    <row r="89" spans="1:5" x14ac:dyDescent="0.25">
      <c r="A89" s="1" t="s">
        <v>124</v>
      </c>
    </row>
    <row r="135" spans="1:1" x14ac:dyDescent="0.25">
      <c r="A135" s="1" t="s">
        <v>151</v>
      </c>
    </row>
  </sheetData>
  <pageMargins left="0.31496062992125984" right="0.31496062992125984" top="0.55118110236220474" bottom="0.35433070866141736" header="0.31496062992125984" footer="0.31496062992125984"/>
  <pageSetup paperSize="9" scale="45" fitToHeight="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I96"/>
  <sheetViews>
    <sheetView topLeftCell="B1" zoomScale="60" zoomScaleNormal="60" workbookViewId="0">
      <selection activeCell="B1" sqref="B1"/>
    </sheetView>
  </sheetViews>
  <sheetFormatPr defaultRowHeight="15" x14ac:dyDescent="0.25"/>
  <cols>
    <col min="2" max="2" width="5.42578125" customWidth="1"/>
    <col min="3" max="3" width="10.42578125" customWidth="1"/>
    <col min="4" max="4" width="7.28515625" customWidth="1"/>
    <col min="5" max="5" width="9.28515625" style="8" customWidth="1"/>
    <col min="6" max="7" width="9.140625" style="8"/>
    <col min="8" max="9" width="9.140625" style="9"/>
    <col min="10" max="12" width="9.140625" style="8"/>
    <col min="13" max="13" width="9.140625" style="9"/>
    <col min="14" max="14" width="9.140625" style="8"/>
    <col min="15" max="15" width="9.140625" style="9"/>
    <col min="16" max="16" width="9.140625" style="8"/>
    <col min="17" max="18" width="9.140625" style="9"/>
    <col min="19" max="19" width="9.140625" style="14"/>
    <col min="20" max="20" width="9.140625" style="9"/>
    <col min="21" max="32" width="9.140625" style="14"/>
    <col min="33" max="33" width="9.140625" style="8"/>
  </cols>
  <sheetData>
    <row r="1" spans="2:59" x14ac:dyDescent="0.25">
      <c r="B1" s="1" t="s">
        <v>149</v>
      </c>
      <c r="AM1" s="1" t="s">
        <v>148</v>
      </c>
    </row>
    <row r="2" spans="2:59" s="1" customFormat="1" x14ac:dyDescent="0.25">
      <c r="B2" s="4"/>
      <c r="C2" s="2" t="s">
        <v>20</v>
      </c>
      <c r="D2" s="5" t="s">
        <v>21</v>
      </c>
      <c r="E2" s="11" t="s">
        <v>69</v>
      </c>
      <c r="F2" s="10" t="s">
        <v>68</v>
      </c>
      <c r="G2" s="10" t="s">
        <v>67</v>
      </c>
      <c r="H2" s="5" t="s">
        <v>0</v>
      </c>
      <c r="I2" s="5" t="s">
        <v>1</v>
      </c>
      <c r="J2" s="10" t="s">
        <v>66</v>
      </c>
      <c r="K2" s="11" t="s">
        <v>65</v>
      </c>
      <c r="L2" s="10" t="s">
        <v>64</v>
      </c>
      <c r="M2" s="5" t="s">
        <v>2</v>
      </c>
      <c r="N2" s="10" t="s">
        <v>105</v>
      </c>
      <c r="O2" s="5" t="s">
        <v>63</v>
      </c>
      <c r="P2" s="10" t="s">
        <v>62</v>
      </c>
      <c r="Q2" s="5" t="s">
        <v>3</v>
      </c>
      <c r="R2" s="5" t="s">
        <v>4</v>
      </c>
      <c r="S2" s="12" t="s">
        <v>5</v>
      </c>
      <c r="T2" s="5" t="s">
        <v>6</v>
      </c>
      <c r="U2" s="12" t="s">
        <v>7</v>
      </c>
      <c r="V2" s="12" t="s">
        <v>8</v>
      </c>
      <c r="W2" s="12" t="s">
        <v>9</v>
      </c>
      <c r="X2" s="12" t="s">
        <v>10</v>
      </c>
      <c r="Y2" s="12" t="s">
        <v>11</v>
      </c>
      <c r="Z2" s="12" t="s">
        <v>12</v>
      </c>
      <c r="AA2" s="12" t="s">
        <v>13</v>
      </c>
      <c r="AB2" s="12" t="s">
        <v>14</v>
      </c>
      <c r="AC2" s="12" t="s">
        <v>15</v>
      </c>
      <c r="AD2" s="12" t="s">
        <v>16</v>
      </c>
      <c r="AE2" s="12" t="s">
        <v>17</v>
      </c>
      <c r="AF2" s="12" t="s">
        <v>18</v>
      </c>
      <c r="AG2" s="11" t="s">
        <v>19</v>
      </c>
    </row>
    <row r="3" spans="2:59" x14ac:dyDescent="0.25">
      <c r="B3" s="6">
        <v>1</v>
      </c>
      <c r="C3" s="6" t="s">
        <v>22</v>
      </c>
      <c r="D3" s="6">
        <v>103</v>
      </c>
      <c r="E3" s="7">
        <v>21.687900000000003</v>
      </c>
      <c r="F3" s="7"/>
      <c r="G3" s="7">
        <v>41.723920454545457</v>
      </c>
      <c r="H3" s="3"/>
      <c r="I3" s="3"/>
      <c r="J3" s="7"/>
      <c r="K3" s="7">
        <v>17.077586206896552</v>
      </c>
      <c r="L3" s="7"/>
      <c r="M3" s="3">
        <v>3.5449999999999995E-2</v>
      </c>
      <c r="N3" s="3"/>
      <c r="O3" s="3">
        <v>0.44659799999999999</v>
      </c>
      <c r="P3" s="7">
        <v>7.2559259259259248</v>
      </c>
      <c r="Q3" s="3">
        <v>1.1250000000000001E-2</v>
      </c>
      <c r="R3" s="3">
        <v>1.8131294964028777</v>
      </c>
      <c r="S3" s="13">
        <v>1.8018867924528299E-2</v>
      </c>
      <c r="T3" s="3">
        <v>2.7499999999999998E-3</v>
      </c>
      <c r="U3" s="13">
        <v>5.0000000000000001E-4</v>
      </c>
      <c r="V3" s="13"/>
      <c r="W3" s="13">
        <v>1.3414634146341462E-3</v>
      </c>
      <c r="X3" s="13"/>
      <c r="Y3" s="13"/>
      <c r="Z3" s="13"/>
      <c r="AA3" s="13">
        <v>1.1300000000000001E-2</v>
      </c>
      <c r="AB3" s="13"/>
      <c r="AC3" s="13"/>
      <c r="AD3" s="13">
        <v>3.3999999999999998E-3</v>
      </c>
      <c r="AE3" s="13"/>
      <c r="AF3" s="13">
        <v>1.5E-3</v>
      </c>
      <c r="AG3" s="7">
        <v>28.68</v>
      </c>
      <c r="AH3" s="8"/>
      <c r="BE3" s="32" t="s">
        <v>93</v>
      </c>
      <c r="BG3" t="s">
        <v>94</v>
      </c>
    </row>
    <row r="4" spans="2:59" x14ac:dyDescent="0.25">
      <c r="B4" s="6">
        <v>2</v>
      </c>
      <c r="C4" s="6" t="s">
        <v>23</v>
      </c>
      <c r="D4" s="6">
        <v>157</v>
      </c>
      <c r="E4" s="7">
        <v>31.672800000000002</v>
      </c>
      <c r="F4" s="7">
        <v>1.0604999999999998</v>
      </c>
      <c r="G4" s="7">
        <v>48.689053030303029</v>
      </c>
      <c r="H4" s="3"/>
      <c r="I4" s="3">
        <v>0.33605000000000002</v>
      </c>
      <c r="J4" s="7">
        <v>9.9600000000000008E-2</v>
      </c>
      <c r="K4" s="7">
        <v>15.885735632183909</v>
      </c>
      <c r="L4" s="7">
        <v>6.1121999999999996E-2</v>
      </c>
      <c r="M4" s="3">
        <v>3.95E-2</v>
      </c>
      <c r="N4" s="3">
        <v>8.7366400000000004E-3</v>
      </c>
      <c r="O4" s="3">
        <v>0.496693</v>
      </c>
      <c r="P4" s="7">
        <v>2.5652081481481481</v>
      </c>
      <c r="Q4" s="3">
        <v>3.2258064516129032E-3</v>
      </c>
      <c r="R4" s="3">
        <v>0.4058273381294964</v>
      </c>
      <c r="S4" s="13">
        <v>1.4339622641509434E-2</v>
      </c>
      <c r="T4" s="3">
        <v>2.5000000000000001E-3</v>
      </c>
      <c r="U4" s="13">
        <v>5.0000000000000001E-4</v>
      </c>
      <c r="V4" s="13"/>
      <c r="W4" s="13">
        <v>1.5447154471544715E-3</v>
      </c>
      <c r="X4" s="13">
        <v>6.329113924050633E-4</v>
      </c>
      <c r="Y4" s="13">
        <v>3.5885167464114838E-4</v>
      </c>
      <c r="Z4" s="13"/>
      <c r="AA4" s="13">
        <v>2.0500000000000001E-2</v>
      </c>
      <c r="AB4" s="13"/>
      <c r="AC4" s="13"/>
      <c r="AD4" s="13">
        <v>1.1999999999999999E-3</v>
      </c>
      <c r="AE4" s="13"/>
      <c r="AF4" s="13"/>
      <c r="AG4" s="7">
        <v>29.659999999999997</v>
      </c>
      <c r="BG4" s="1">
        <f>BF10+BF11+BF12+BF12+(6*BF13)</f>
        <v>184.38</v>
      </c>
    </row>
    <row r="5" spans="2:59" x14ac:dyDescent="0.25">
      <c r="B5" s="6">
        <v>3</v>
      </c>
      <c r="C5" s="6" t="s">
        <v>24</v>
      </c>
      <c r="D5" s="6">
        <v>274</v>
      </c>
      <c r="E5" s="7"/>
      <c r="F5" s="7">
        <v>0.71050000000000002</v>
      </c>
      <c r="G5" s="7">
        <v>69.926931818181814</v>
      </c>
      <c r="H5" s="3"/>
      <c r="I5" s="3">
        <v>1.3718333333333332</v>
      </c>
      <c r="J5" s="7">
        <v>8.208E-2</v>
      </c>
      <c r="K5" s="7">
        <v>4.5035344827586208</v>
      </c>
      <c r="L5" s="7">
        <v>0.11356000000000001</v>
      </c>
      <c r="M5" s="3"/>
      <c r="N5" s="3"/>
      <c r="O5" s="3">
        <v>0.104017</v>
      </c>
      <c r="P5" s="7">
        <v>1.5323244444444444</v>
      </c>
      <c r="Q5" s="3">
        <v>5.0537634408602148E-3</v>
      </c>
      <c r="R5" s="3">
        <v>0.29273381294964035</v>
      </c>
      <c r="S5" s="13">
        <v>1.8553459119496855E-2</v>
      </c>
      <c r="T5" s="3">
        <v>5.9999999999999995E-4</v>
      </c>
      <c r="U5" s="13"/>
      <c r="V5" s="13">
        <v>6.6666666666666664E-4</v>
      </c>
      <c r="W5" s="13">
        <v>4.0650406504065041E-4</v>
      </c>
      <c r="X5" s="13"/>
      <c r="Y5" s="13">
        <v>7.0175438596491234E-4</v>
      </c>
      <c r="Z5" s="13"/>
      <c r="AA5" s="13"/>
      <c r="AB5" s="13"/>
      <c r="AC5" s="13"/>
      <c r="AD5" s="13"/>
      <c r="AE5" s="13"/>
      <c r="AF5" s="13">
        <v>2.8999999999999998E-3</v>
      </c>
      <c r="AG5" s="7">
        <v>34.706666666666663</v>
      </c>
      <c r="BE5" t="s">
        <v>98</v>
      </c>
      <c r="BG5">
        <f>100*(BF10+BF13)/BG4</f>
        <v>30.415446360776659</v>
      </c>
    </row>
    <row r="6" spans="2:59" x14ac:dyDescent="0.25">
      <c r="B6" s="6">
        <v>4</v>
      </c>
      <c r="C6" s="6" t="s">
        <v>25</v>
      </c>
      <c r="D6" s="6">
        <v>317</v>
      </c>
      <c r="E6" s="7">
        <v>17.1478</v>
      </c>
      <c r="F6" s="7">
        <v>1.26525</v>
      </c>
      <c r="G6" s="7">
        <v>39.472462121212132</v>
      </c>
      <c r="H6" s="3">
        <v>0.76237499999999991</v>
      </c>
      <c r="I6" s="3">
        <v>1.2221333333333333</v>
      </c>
      <c r="J6" s="7">
        <v>0.12004000000000001</v>
      </c>
      <c r="K6" s="7">
        <v>20.151149425287354</v>
      </c>
      <c r="L6" s="7">
        <v>0.1194885</v>
      </c>
      <c r="M6" s="3">
        <v>2.76E-2</v>
      </c>
      <c r="N6" s="3"/>
      <c r="O6" s="3">
        <v>0.4642710000000001</v>
      </c>
      <c r="P6" s="7">
        <v>3.3836624691358019</v>
      </c>
      <c r="Q6" s="3">
        <v>3.2258064516129032E-3</v>
      </c>
      <c r="R6" s="3">
        <v>0.59592326139088725</v>
      </c>
      <c r="S6" s="13">
        <v>8.4905660377358489E-3</v>
      </c>
      <c r="T6" s="3">
        <v>3.3500000000000001E-3</v>
      </c>
      <c r="U6" s="13"/>
      <c r="V6" s="13">
        <v>7.6666666666666669E-4</v>
      </c>
      <c r="W6" s="13">
        <v>1.910569105691057E-3</v>
      </c>
      <c r="X6" s="13">
        <v>8.8607594936708858E-4</v>
      </c>
      <c r="Y6" s="13">
        <v>9.090909090909092E-4</v>
      </c>
      <c r="Z6" s="13">
        <v>7.7586206896551732E-4</v>
      </c>
      <c r="AA6" s="13">
        <v>1.15E-3</v>
      </c>
      <c r="AB6" s="13"/>
      <c r="AC6" s="13"/>
      <c r="AD6" s="13"/>
      <c r="AE6" s="13"/>
      <c r="AF6" s="13">
        <v>1E-3</v>
      </c>
      <c r="AG6" s="7">
        <v>33.72</v>
      </c>
      <c r="BE6" t="s">
        <v>99</v>
      </c>
      <c r="BG6">
        <f>100*(BF11+BF13)/BG4</f>
        <v>21.857034385508189</v>
      </c>
    </row>
    <row r="7" spans="2:59" x14ac:dyDescent="0.25">
      <c r="B7" s="6">
        <v>5</v>
      </c>
      <c r="C7" s="6" t="s">
        <v>26</v>
      </c>
      <c r="D7" s="6">
        <v>294</v>
      </c>
      <c r="E7" s="7">
        <v>11.603400000000001</v>
      </c>
      <c r="F7" s="7">
        <v>9.0335000000000001</v>
      </c>
      <c r="G7" s="7">
        <v>59.559280303030299</v>
      </c>
      <c r="H7" s="3">
        <v>0.15862500000000002</v>
      </c>
      <c r="I7" s="3">
        <v>2.8048333333333333</v>
      </c>
      <c r="J7" s="7">
        <v>3.4114399999999994</v>
      </c>
      <c r="K7" s="7">
        <v>1.0585689655172412</v>
      </c>
      <c r="L7" s="7">
        <v>0.46214466666666665</v>
      </c>
      <c r="M7" s="3">
        <v>5.2066666666666671E-2</v>
      </c>
      <c r="N7" s="3">
        <v>1.2707840000000001E-2</v>
      </c>
      <c r="O7" s="3">
        <v>0.105092</v>
      </c>
      <c r="P7" s="7">
        <v>6.1359358024691346</v>
      </c>
      <c r="Q7" s="3">
        <v>1.3844086021505376E-2</v>
      </c>
      <c r="R7" s="3">
        <v>0.13611510791366907</v>
      </c>
      <c r="S7" s="13">
        <v>8.3018867924528287E-3</v>
      </c>
      <c r="T7" s="3">
        <v>6.0000000000000006E-4</v>
      </c>
      <c r="U7" s="13"/>
      <c r="V7" s="13">
        <v>5.8333333333333336E-3</v>
      </c>
      <c r="W7" s="13">
        <v>7.7235772357723577E-4</v>
      </c>
      <c r="X7" s="13">
        <v>1.561181434599156E-3</v>
      </c>
      <c r="Y7" s="13">
        <v>5.6937799043062197E-3</v>
      </c>
      <c r="Z7" s="13">
        <v>1.1781609195402301E-3</v>
      </c>
      <c r="AA7" s="13">
        <v>2.6999999999999997E-3</v>
      </c>
      <c r="AB7" s="13"/>
      <c r="AC7" s="13"/>
      <c r="AD7" s="13"/>
      <c r="AE7" s="13">
        <v>1.4E-3</v>
      </c>
      <c r="AF7" s="13">
        <v>8.9999999999999998E-4</v>
      </c>
      <c r="AG7" s="7">
        <v>27.656666666666666</v>
      </c>
    </row>
    <row r="8" spans="2:59" x14ac:dyDescent="0.25">
      <c r="B8" s="6">
        <v>6</v>
      </c>
      <c r="C8" s="6" t="s">
        <v>27</v>
      </c>
      <c r="D8" s="6">
        <v>291</v>
      </c>
      <c r="E8" s="7"/>
      <c r="F8" s="7">
        <v>8.2739999999999991</v>
      </c>
      <c r="G8" s="7">
        <v>53.609431818181825</v>
      </c>
      <c r="H8" s="3"/>
      <c r="I8" s="3">
        <v>6.2129000000000003</v>
      </c>
      <c r="J8" s="7">
        <v>4.4104399999999995</v>
      </c>
      <c r="K8" s="7"/>
      <c r="L8" s="7">
        <v>0.42451399999999995</v>
      </c>
      <c r="M8" s="3">
        <v>6.2099999999999989E-2</v>
      </c>
      <c r="N8" s="3">
        <v>1.4246680000000001E-2</v>
      </c>
      <c r="O8" s="3">
        <v>3.0271999999999997E-2</v>
      </c>
      <c r="P8" s="7">
        <v>7.5140320987654308</v>
      </c>
      <c r="Q8" s="3">
        <v>8.2258064516129038E-3</v>
      </c>
      <c r="R8" s="3">
        <v>6.546762589928058E-3</v>
      </c>
      <c r="S8" s="13">
        <v>5.2201257861635222E-3</v>
      </c>
      <c r="T8" s="3">
        <v>7.7333333333333342E-3</v>
      </c>
      <c r="U8" s="13">
        <v>6.9999999999999999E-4</v>
      </c>
      <c r="V8" s="13">
        <v>7.6E-3</v>
      </c>
      <c r="W8" s="13">
        <v>6.5040650406504076E-4</v>
      </c>
      <c r="X8" s="13">
        <v>2.3628691983122361E-3</v>
      </c>
      <c r="Y8" s="13">
        <v>4.6730462519936206E-3</v>
      </c>
      <c r="Z8" s="13">
        <v>8.3333333333333328E-4</v>
      </c>
      <c r="AA8" s="13">
        <v>3.6666666666666666E-3</v>
      </c>
      <c r="AB8" s="13"/>
      <c r="AC8" s="13">
        <v>1.1000000000000001E-3</v>
      </c>
      <c r="AD8" s="13"/>
      <c r="AE8" s="13"/>
      <c r="AF8" s="13">
        <v>1.1000000000000001E-3</v>
      </c>
      <c r="AG8" s="7">
        <v>30.643333333333334</v>
      </c>
    </row>
    <row r="9" spans="2:59" x14ac:dyDescent="0.25">
      <c r="B9" s="6">
        <v>7</v>
      </c>
      <c r="C9" s="6" t="s">
        <v>28</v>
      </c>
      <c r="D9" s="6">
        <v>428</v>
      </c>
      <c r="E9" s="7"/>
      <c r="F9" s="7">
        <v>9.0754999999999999</v>
      </c>
      <c r="G9" s="7">
        <v>46.447727272727278</v>
      </c>
      <c r="H9" s="3">
        <v>0.13941666666666666</v>
      </c>
      <c r="I9" s="3">
        <v>9.4399999999999998E-2</v>
      </c>
      <c r="J9" s="7">
        <v>6.2654799999999993</v>
      </c>
      <c r="K9" s="7">
        <v>1.0332241379310345</v>
      </c>
      <c r="L9" s="7">
        <v>0.6378286666666666</v>
      </c>
      <c r="M9" s="3">
        <v>3.2599999999999997E-2</v>
      </c>
      <c r="N9" s="3">
        <v>9.9280000000000011E-3</v>
      </c>
      <c r="O9" s="3">
        <v>0.10947799999999999</v>
      </c>
      <c r="P9" s="7">
        <v>5.8956958024691355</v>
      </c>
      <c r="Q9" s="3">
        <v>3.5215053763440864E-3</v>
      </c>
      <c r="R9" s="3">
        <v>3.3812949640287773E-3</v>
      </c>
      <c r="S9" s="13">
        <v>7.9874213836477973E-3</v>
      </c>
      <c r="T9" s="3"/>
      <c r="U9" s="13"/>
      <c r="V9" s="13">
        <v>1.9166666666666669E-2</v>
      </c>
      <c r="W9" s="13">
        <v>2.2357723577235773E-3</v>
      </c>
      <c r="X9" s="13">
        <v>6.7088607594936707E-3</v>
      </c>
      <c r="Y9" s="13">
        <v>6.204146730462521E-3</v>
      </c>
      <c r="Z9" s="13">
        <v>1.7528735632183908E-3</v>
      </c>
      <c r="AA9" s="13"/>
      <c r="AB9" s="13">
        <v>1.1999999999999999E-3</v>
      </c>
      <c r="AC9" s="13">
        <v>1.1999999999999999E-3</v>
      </c>
      <c r="AD9" s="13"/>
      <c r="AE9" s="13">
        <v>3.7000000000000002E-3</v>
      </c>
      <c r="AF9" s="13"/>
      <c r="AG9" s="7">
        <v>41.38</v>
      </c>
      <c r="BE9" t="s">
        <v>83</v>
      </c>
    </row>
    <row r="10" spans="2:59" x14ac:dyDescent="0.25">
      <c r="B10" s="6">
        <v>8</v>
      </c>
      <c r="C10" s="6" t="s">
        <v>29</v>
      </c>
      <c r="D10" s="6">
        <v>512</v>
      </c>
      <c r="E10" s="7"/>
      <c r="F10" s="7">
        <v>6.8932499999999983</v>
      </c>
      <c r="G10" s="7">
        <v>14.445607954545455</v>
      </c>
      <c r="H10" s="3"/>
      <c r="I10" s="3">
        <v>5.6095666666666668</v>
      </c>
      <c r="J10" s="7">
        <v>0.27666000000000002</v>
      </c>
      <c r="K10" s="7">
        <v>32.690804597701145</v>
      </c>
      <c r="L10" s="7">
        <v>0.16825249999999997</v>
      </c>
      <c r="M10" s="3">
        <v>2.1133333333333334E-2</v>
      </c>
      <c r="N10" s="3"/>
      <c r="O10" s="3">
        <v>0.28504699999999999</v>
      </c>
      <c r="P10" s="7">
        <v>10.097706666666665</v>
      </c>
      <c r="Q10" s="3"/>
      <c r="R10" s="3">
        <v>4.0837649880095919</v>
      </c>
      <c r="S10" s="13">
        <v>1.3018867924528301E-2</v>
      </c>
      <c r="T10" s="3"/>
      <c r="U10" s="13">
        <v>7.3333333333333334E-4</v>
      </c>
      <c r="V10" s="13">
        <v>7.5000000000000002E-4</v>
      </c>
      <c r="W10" s="13">
        <v>1.0569105691056908E-2</v>
      </c>
      <c r="X10" s="13">
        <v>2.5316455696202532E-3</v>
      </c>
      <c r="Y10" s="13">
        <v>3.3971291866028708E-3</v>
      </c>
      <c r="Z10" s="13">
        <v>1.1206896551724137E-3</v>
      </c>
      <c r="AA10" s="13">
        <v>1.4E-3</v>
      </c>
      <c r="AB10" s="13"/>
      <c r="AC10" s="13"/>
      <c r="AD10" s="13">
        <v>4.2999999999999991E-3</v>
      </c>
      <c r="AE10" s="13"/>
      <c r="AF10" s="13"/>
      <c r="AG10" s="7">
        <v>35.346666666666664</v>
      </c>
      <c r="BE10" t="s">
        <v>95</v>
      </c>
      <c r="BF10">
        <v>40.08</v>
      </c>
    </row>
    <row r="11" spans="2:59" x14ac:dyDescent="0.25">
      <c r="B11" s="6">
        <v>9</v>
      </c>
      <c r="C11" s="6" t="s">
        <v>30</v>
      </c>
      <c r="D11" s="6">
        <v>587</v>
      </c>
      <c r="E11" s="7">
        <v>12.865</v>
      </c>
      <c r="F11" s="7">
        <v>10.283000000000001</v>
      </c>
      <c r="G11" s="7">
        <v>45.45068181818182</v>
      </c>
      <c r="H11" s="3">
        <v>9.3124999999999986E-2</v>
      </c>
      <c r="I11" s="3">
        <v>1.2182000000000002</v>
      </c>
      <c r="J11" s="7">
        <v>2.5561599999999998</v>
      </c>
      <c r="K11" s="7">
        <v>2.5843678160919539</v>
      </c>
      <c r="L11" s="7">
        <v>0.61717633333333333</v>
      </c>
      <c r="M11" s="3">
        <v>5.8499999999999996E-2</v>
      </c>
      <c r="N11" s="3">
        <v>1.032512E-2</v>
      </c>
      <c r="O11" s="3">
        <v>6.837E-2</v>
      </c>
      <c r="P11" s="7">
        <v>11.502743456790123</v>
      </c>
      <c r="Q11" s="3">
        <v>8.6021505376344086E-3</v>
      </c>
      <c r="R11" s="3">
        <v>0.3987290167865708</v>
      </c>
      <c r="S11" s="13">
        <v>1.3270440251572327E-2</v>
      </c>
      <c r="T11" s="3">
        <v>9.5E-4</v>
      </c>
      <c r="U11" s="13">
        <v>1E-3</v>
      </c>
      <c r="V11" s="13">
        <v>5.8333333333333336E-3</v>
      </c>
      <c r="W11" s="13">
        <v>1.3414634146341464E-3</v>
      </c>
      <c r="X11" s="13">
        <v>2.8270042194092826E-3</v>
      </c>
      <c r="Y11" s="13">
        <v>4.0191387559808615E-3</v>
      </c>
      <c r="Z11" s="13">
        <v>1.0344827586206897E-3</v>
      </c>
      <c r="AA11" s="13">
        <v>2.9333333333333334E-3</v>
      </c>
      <c r="AB11" s="13"/>
      <c r="AC11" s="13">
        <v>1.8E-3</v>
      </c>
      <c r="AD11" s="13">
        <v>3.5000000000000001E-3</v>
      </c>
      <c r="AE11" s="13">
        <v>2E-3</v>
      </c>
      <c r="AF11" s="13">
        <v>1.2999999999999999E-3</v>
      </c>
      <c r="AG11" s="7">
        <v>32.78</v>
      </c>
      <c r="BE11" t="s">
        <v>96</v>
      </c>
      <c r="BF11">
        <v>24.3</v>
      </c>
    </row>
    <row r="12" spans="2:59" x14ac:dyDescent="0.25">
      <c r="B12" s="6">
        <v>10</v>
      </c>
      <c r="C12" s="6" t="s">
        <v>31</v>
      </c>
      <c r="D12" s="6">
        <v>306</v>
      </c>
      <c r="E12" s="7"/>
      <c r="F12" s="7">
        <v>15.200499999999998</v>
      </c>
      <c r="G12" s="7">
        <v>57.694886363636378</v>
      </c>
      <c r="H12" s="3"/>
      <c r="I12" s="3">
        <v>1.4773666666666667</v>
      </c>
      <c r="J12" s="7"/>
      <c r="K12" s="7">
        <v>0.61555747126436777</v>
      </c>
      <c r="L12" s="7">
        <v>1.0700246666666664</v>
      </c>
      <c r="M12" s="3">
        <v>2.5866666666666666E-2</v>
      </c>
      <c r="N12" s="3">
        <v>1.0258933333333334E-2</v>
      </c>
      <c r="O12" s="3">
        <v>7.8045000000000003E-2</v>
      </c>
      <c r="P12" s="7">
        <v>5.2812548148148144</v>
      </c>
      <c r="Q12" s="3">
        <v>6.7473118279569892E-3</v>
      </c>
      <c r="R12" s="3">
        <v>2.2062350119904078E-2</v>
      </c>
      <c r="S12" s="13">
        <v>2.0817610062893083E-2</v>
      </c>
      <c r="T12" s="3"/>
      <c r="U12" s="13"/>
      <c r="V12" s="13">
        <v>5.9999999999999995E-4</v>
      </c>
      <c r="W12" s="13">
        <v>2.3577235772357721E-3</v>
      </c>
      <c r="X12" s="13">
        <v>2.1097046413502112E-3</v>
      </c>
      <c r="Y12" s="13">
        <v>6.8899521531100493E-3</v>
      </c>
      <c r="Z12" s="13">
        <v>1.724137931034483E-3</v>
      </c>
      <c r="AA12" s="13">
        <v>1.1000000000000001E-3</v>
      </c>
      <c r="AB12" s="13"/>
      <c r="AC12" s="13"/>
      <c r="AD12" s="13"/>
      <c r="AE12" s="13"/>
      <c r="AF12" s="13"/>
      <c r="AG12" s="7">
        <v>30.290000000000003</v>
      </c>
      <c r="BE12" t="s">
        <v>97</v>
      </c>
      <c r="BF12">
        <v>12</v>
      </c>
    </row>
    <row r="13" spans="2:59" x14ac:dyDescent="0.25">
      <c r="B13" s="6">
        <v>11</v>
      </c>
      <c r="C13" s="6" t="s">
        <v>32</v>
      </c>
      <c r="D13" s="6">
        <v>351</v>
      </c>
      <c r="E13" s="7"/>
      <c r="F13" s="7">
        <v>16.218999999999998</v>
      </c>
      <c r="G13" s="7">
        <v>47.084053030303032</v>
      </c>
      <c r="H13" s="3">
        <v>0.29245833333333332</v>
      </c>
      <c r="I13" s="3">
        <v>2.0559000000000003</v>
      </c>
      <c r="J13" s="7"/>
      <c r="K13" s="7">
        <v>7.9826954022988517</v>
      </c>
      <c r="L13" s="7">
        <v>1.3552606666666664</v>
      </c>
      <c r="M13" s="3">
        <v>4.6100000000000002E-2</v>
      </c>
      <c r="N13" s="3"/>
      <c r="O13" s="3">
        <v>0.40174900000000002</v>
      </c>
      <c r="P13" s="7">
        <v>14.6778024691358</v>
      </c>
      <c r="Q13" s="3">
        <v>0.01</v>
      </c>
      <c r="R13" s="3">
        <v>0.52822541966426872</v>
      </c>
      <c r="S13" s="13">
        <v>0.33251572327044021</v>
      </c>
      <c r="T13" s="3"/>
      <c r="U13" s="13"/>
      <c r="V13" s="13">
        <v>4.4999999999999999E-4</v>
      </c>
      <c r="W13" s="13">
        <v>1.7113821138211385E-2</v>
      </c>
      <c r="X13" s="13">
        <v>5.0632911392405064E-3</v>
      </c>
      <c r="Y13" s="13">
        <v>5.9649122807017554E-3</v>
      </c>
      <c r="Z13" s="13">
        <v>1.4080459770114942E-3</v>
      </c>
      <c r="AA13" s="13">
        <v>1.4E-3</v>
      </c>
      <c r="AB13" s="13"/>
      <c r="AC13" s="13"/>
      <c r="AD13" s="13"/>
      <c r="AE13" s="13"/>
      <c r="AF13" s="13"/>
      <c r="AG13" s="7">
        <v>20.943333333333335</v>
      </c>
      <c r="BE13" t="s">
        <v>84</v>
      </c>
      <c r="BF13">
        <v>16</v>
      </c>
    </row>
    <row r="14" spans="2:59" x14ac:dyDescent="0.25">
      <c r="B14" s="6">
        <v>12</v>
      </c>
      <c r="C14" s="6" t="s">
        <v>33</v>
      </c>
      <c r="D14" s="6">
        <v>365</v>
      </c>
      <c r="E14" s="7">
        <v>15.935999999999998</v>
      </c>
      <c r="F14" s="7">
        <v>16.309999999999999</v>
      </c>
      <c r="G14" s="7">
        <v>45.924886363636368</v>
      </c>
      <c r="H14" s="3"/>
      <c r="I14" s="3">
        <v>2.1196000000000002</v>
      </c>
      <c r="J14" s="7">
        <v>0.91139999999999988</v>
      </c>
      <c r="K14" s="7">
        <v>2.3900977011494255</v>
      </c>
      <c r="L14" s="7">
        <v>0.95590799999999998</v>
      </c>
      <c r="M14" s="3">
        <v>4.0133333333333326E-2</v>
      </c>
      <c r="N14" s="3"/>
      <c r="O14" s="3">
        <v>0.29592600000000002</v>
      </c>
      <c r="P14" s="7">
        <v>9.6561014814814801</v>
      </c>
      <c r="Q14" s="3">
        <v>1.1155913978494626E-2</v>
      </c>
      <c r="R14" s="3">
        <v>1.5443645083932854E-2</v>
      </c>
      <c r="S14" s="13">
        <v>5.289308176100628E-2</v>
      </c>
      <c r="T14" s="3">
        <v>1.2999999999999999E-3</v>
      </c>
      <c r="U14" s="13"/>
      <c r="V14" s="13">
        <v>6.9999999999999999E-4</v>
      </c>
      <c r="W14" s="13">
        <v>1.3008130081300813E-2</v>
      </c>
      <c r="X14" s="13">
        <v>2.8691983122362871E-3</v>
      </c>
      <c r="Y14" s="13">
        <v>8.8995215311004801E-3</v>
      </c>
      <c r="Z14" s="13">
        <v>1.6379310344827587E-3</v>
      </c>
      <c r="AA14" s="13">
        <v>8.9999999999999998E-4</v>
      </c>
      <c r="AB14" s="13"/>
      <c r="AC14" s="13">
        <v>2.0999999999999999E-3</v>
      </c>
      <c r="AD14" s="13"/>
      <c r="AE14" s="13"/>
      <c r="AF14" s="13"/>
      <c r="AG14" s="7">
        <v>30.5</v>
      </c>
    </row>
    <row r="15" spans="2:59" s="1" customFormat="1" x14ac:dyDescent="0.25">
      <c r="B15" s="33">
        <v>13</v>
      </c>
      <c r="C15" s="33" t="s">
        <v>34</v>
      </c>
      <c r="D15" s="33">
        <v>100</v>
      </c>
      <c r="E15" s="34">
        <v>20.395866666666667</v>
      </c>
      <c r="F15" s="34">
        <v>8.5960000000000001</v>
      </c>
      <c r="G15" s="34">
        <v>28.756250000000001</v>
      </c>
      <c r="H15" s="35"/>
      <c r="I15" s="35">
        <v>0.1908</v>
      </c>
      <c r="J15" s="34">
        <v>8.7199999999999986E-2</v>
      </c>
      <c r="K15" s="35">
        <v>21.418390804597703</v>
      </c>
      <c r="L15" s="34">
        <v>0.54113566666666668</v>
      </c>
      <c r="M15" s="35">
        <v>2.8400000000000002E-2</v>
      </c>
      <c r="N15" s="35"/>
      <c r="O15" s="35">
        <v>0.48852299999999999</v>
      </c>
      <c r="P15" s="34">
        <v>3.7651017283950612</v>
      </c>
      <c r="Q15" s="35">
        <v>1.8548387096774194E-3</v>
      </c>
      <c r="R15" s="35">
        <v>1.5812470023980816</v>
      </c>
      <c r="S15" s="36"/>
      <c r="T15" s="35"/>
      <c r="U15" s="36">
        <v>2.9999999999999997E-4</v>
      </c>
      <c r="V15" s="36">
        <v>9.3333333333333332E-4</v>
      </c>
      <c r="W15" s="36">
        <v>5.2439024390243906E-3</v>
      </c>
      <c r="X15" s="36">
        <v>1.0970464135021097E-3</v>
      </c>
      <c r="Y15" s="36">
        <v>3.3333333333333335E-3</v>
      </c>
      <c r="Z15" s="36">
        <v>1.350574712643678E-3</v>
      </c>
      <c r="AA15" s="36">
        <v>1.3000000000000002E-3</v>
      </c>
      <c r="AB15" s="36"/>
      <c r="AC15" s="36"/>
      <c r="AD15" s="36">
        <v>2.0499999999999997E-3</v>
      </c>
      <c r="AE15" s="36"/>
      <c r="AF15" s="36"/>
      <c r="AG15" s="11">
        <v>31.51</v>
      </c>
    </row>
    <row r="16" spans="2:59" x14ac:dyDescent="0.25">
      <c r="B16" s="33">
        <v>14</v>
      </c>
      <c r="C16" s="33" t="s">
        <v>35</v>
      </c>
      <c r="D16" s="33">
        <v>147</v>
      </c>
      <c r="E16" s="34">
        <v>23.848666666666666</v>
      </c>
      <c r="F16" s="34">
        <v>7.3709999999999996</v>
      </c>
      <c r="G16" s="34">
        <v>32.071628787878787</v>
      </c>
      <c r="H16" s="35"/>
      <c r="I16" s="35">
        <v>0.18579999999999999</v>
      </c>
      <c r="J16" s="34">
        <v>0.13807999999999998</v>
      </c>
      <c r="K16" s="34">
        <v>22.967241379310344</v>
      </c>
      <c r="L16" s="34">
        <v>0.28657199999999999</v>
      </c>
      <c r="M16" s="35">
        <v>2.18E-2</v>
      </c>
      <c r="N16" s="35"/>
      <c r="O16" s="35">
        <v>0.51083999999999996</v>
      </c>
      <c r="P16" s="34">
        <v>2.8009286419753088</v>
      </c>
      <c r="Q16" s="35">
        <v>2.6612903225806451E-3</v>
      </c>
      <c r="R16" s="35">
        <v>6.7146282973621116E-2</v>
      </c>
      <c r="S16" s="36"/>
      <c r="T16" s="35"/>
      <c r="U16" s="36"/>
      <c r="V16" s="36">
        <v>1.0666666666666665E-3</v>
      </c>
      <c r="W16" s="36">
        <v>5.9756097560975619E-3</v>
      </c>
      <c r="X16" s="36">
        <v>7.5949367088607583E-4</v>
      </c>
      <c r="Y16" s="36">
        <v>2.3923444976076558E-3</v>
      </c>
      <c r="Z16" s="36">
        <v>6.4655172413793113E-4</v>
      </c>
      <c r="AA16" s="36"/>
      <c r="AB16" s="36"/>
      <c r="AC16" s="36"/>
      <c r="AD16" s="36"/>
      <c r="AE16" s="36"/>
      <c r="AF16" s="36"/>
      <c r="AG16" s="7">
        <v>29.58</v>
      </c>
    </row>
    <row r="17" spans="2:33" x14ac:dyDescent="0.25">
      <c r="B17" s="33">
        <v>15</v>
      </c>
      <c r="C17" s="33" t="s">
        <v>36</v>
      </c>
      <c r="D17" s="33">
        <v>199</v>
      </c>
      <c r="E17" s="34">
        <v>5.7103999999999999</v>
      </c>
      <c r="F17" s="34">
        <v>5.2674999999999992</v>
      </c>
      <c r="G17" s="34">
        <v>32.971401515151513</v>
      </c>
      <c r="H17" s="35">
        <v>0.12125</v>
      </c>
      <c r="I17" s="35">
        <v>1.8471000000000002</v>
      </c>
      <c r="J17" s="34">
        <v>1.7960399999999999</v>
      </c>
      <c r="K17" s="34">
        <v>11.545494252873562</v>
      </c>
      <c r="L17" s="34">
        <v>0.37636233333333335</v>
      </c>
      <c r="M17" s="35">
        <v>4.243333333333333E-2</v>
      </c>
      <c r="N17" s="3">
        <v>1.6778319999999999E-2</v>
      </c>
      <c r="O17" s="35">
        <v>0.36330700000000005</v>
      </c>
      <c r="P17" s="34">
        <v>5.3130679012345672</v>
      </c>
      <c r="Q17" s="35">
        <v>9.0322580645161282E-3</v>
      </c>
      <c r="R17" s="35">
        <v>0.71091127098321349</v>
      </c>
      <c r="S17" s="36">
        <v>1.4150943396226414E-2</v>
      </c>
      <c r="T17" s="35"/>
      <c r="U17" s="36">
        <v>5.0000000000000001E-4</v>
      </c>
      <c r="V17" s="36">
        <v>4.2666666666666669E-3</v>
      </c>
      <c r="W17" s="36">
        <v>2.1138211382113821E-3</v>
      </c>
      <c r="X17" s="36">
        <v>2.7426160337552744E-3</v>
      </c>
      <c r="Y17" s="36">
        <v>4.8325358851674643E-3</v>
      </c>
      <c r="Z17" s="36">
        <v>9.9137931034482766E-4</v>
      </c>
      <c r="AA17" s="36">
        <v>7.5000000000000002E-4</v>
      </c>
      <c r="AB17" s="36"/>
      <c r="AC17" s="36"/>
      <c r="AD17" s="36">
        <v>2.3E-3</v>
      </c>
      <c r="AE17" s="36">
        <v>2.2000000000000001E-3</v>
      </c>
      <c r="AF17" s="36"/>
      <c r="AG17" s="7">
        <v>47.176666666666669</v>
      </c>
    </row>
    <row r="18" spans="2:33" x14ac:dyDescent="0.25">
      <c r="B18" s="33">
        <v>16</v>
      </c>
      <c r="C18" s="33" t="s">
        <v>37</v>
      </c>
      <c r="D18" s="33">
        <v>238</v>
      </c>
      <c r="E18" s="34">
        <v>23.987000000000002</v>
      </c>
      <c r="F18" s="34">
        <v>5.0364999999999993</v>
      </c>
      <c r="G18" s="34">
        <v>48.26348484848485</v>
      </c>
      <c r="H18" s="35"/>
      <c r="I18" s="35">
        <v>0.21325</v>
      </c>
      <c r="J18" s="34">
        <v>0.4917999999999999</v>
      </c>
      <c r="K18" s="34">
        <v>14.728160919540228</v>
      </c>
      <c r="L18" s="34">
        <v>0.17245533333333335</v>
      </c>
      <c r="M18" s="35">
        <v>2.7399999999999997E-2</v>
      </c>
      <c r="N18" s="35"/>
      <c r="O18" s="35">
        <v>0.4979400000000001</v>
      </c>
      <c r="P18" s="34">
        <v>3.5186827160493817</v>
      </c>
      <c r="Q18" s="35">
        <v>4.1129032258064519E-3</v>
      </c>
      <c r="R18" s="35">
        <v>1.0623501199040767E-2</v>
      </c>
      <c r="S18" s="36">
        <v>5.1572327044025149E-3</v>
      </c>
      <c r="T18" s="35"/>
      <c r="U18" s="36"/>
      <c r="V18" s="36">
        <v>2.2000000000000001E-3</v>
      </c>
      <c r="W18" s="36">
        <v>1.5447154471544715E-3</v>
      </c>
      <c r="X18" s="36">
        <v>5.6962025316455688E-4</v>
      </c>
      <c r="Y18" s="36">
        <v>2.8548644338118024E-3</v>
      </c>
      <c r="Z18" s="36"/>
      <c r="AA18" s="36">
        <v>1E-3</v>
      </c>
      <c r="AB18" s="36"/>
      <c r="AC18" s="36"/>
      <c r="AD18" s="36"/>
      <c r="AE18" s="36"/>
      <c r="AF18" s="36">
        <v>7.5000000000000002E-4</v>
      </c>
      <c r="AG18" s="7">
        <v>24.436666666666667</v>
      </c>
    </row>
    <row r="19" spans="2:33" x14ac:dyDescent="0.25">
      <c r="B19" s="33">
        <v>17</v>
      </c>
      <c r="C19" s="33" t="s">
        <v>38</v>
      </c>
      <c r="D19" s="33">
        <v>282</v>
      </c>
      <c r="E19" s="34">
        <v>19.2394</v>
      </c>
      <c r="F19" s="34">
        <v>1.2179999999999997</v>
      </c>
      <c r="G19" s="34">
        <v>39.448143939393937</v>
      </c>
      <c r="H19" s="35"/>
      <c r="I19" s="35">
        <v>2.4712999999999998</v>
      </c>
      <c r="J19" s="34">
        <v>0.13343999999999998</v>
      </c>
      <c r="K19" s="34">
        <v>10.549643678160917</v>
      </c>
      <c r="L19" s="34">
        <v>6.0008666666666668E-2</v>
      </c>
      <c r="M19" s="35">
        <v>3.585E-2</v>
      </c>
      <c r="N19" s="3">
        <v>1.1814320000000001E-2</v>
      </c>
      <c r="O19" s="35">
        <v>0.19375800000000001</v>
      </c>
      <c r="P19" s="34">
        <v>3.9030879012345681</v>
      </c>
      <c r="Q19" s="35">
        <v>4.8790322580645161E-3</v>
      </c>
      <c r="R19" s="35">
        <v>1.263717026378897</v>
      </c>
      <c r="S19" s="36">
        <v>9.81132075471698E-3</v>
      </c>
      <c r="T19" s="35">
        <v>3.5500000000000002E-3</v>
      </c>
      <c r="U19" s="36">
        <v>4.4999999999999999E-4</v>
      </c>
      <c r="V19" s="36">
        <v>4.0000000000000002E-4</v>
      </c>
      <c r="W19" s="36">
        <v>1.2195121951219512E-3</v>
      </c>
      <c r="X19" s="36">
        <v>5.0632911392405066E-4</v>
      </c>
      <c r="Y19" s="36">
        <v>4.7846889952153117E-4</v>
      </c>
      <c r="Z19" s="36"/>
      <c r="AA19" s="36">
        <v>3.2999999999999995E-3</v>
      </c>
      <c r="AB19" s="36"/>
      <c r="AC19" s="36"/>
      <c r="AD19" s="36">
        <v>3.2000000000000002E-3</v>
      </c>
      <c r="AE19" s="36"/>
      <c r="AF19" s="36"/>
      <c r="AG19" s="7">
        <v>46.386666666666663</v>
      </c>
    </row>
    <row r="20" spans="2:33" x14ac:dyDescent="0.25">
      <c r="B20" s="33">
        <v>18</v>
      </c>
      <c r="C20" s="33" t="s">
        <v>39</v>
      </c>
      <c r="D20" s="33">
        <v>325</v>
      </c>
      <c r="E20" s="34">
        <v>8.2917000000000005</v>
      </c>
      <c r="F20" s="34">
        <v>1.4209999999999998</v>
      </c>
      <c r="G20" s="34">
        <v>62.128901515151519</v>
      </c>
      <c r="H20" s="35"/>
      <c r="I20" s="35">
        <v>0.35503333333333331</v>
      </c>
      <c r="J20" s="34">
        <v>8.4000000000000005E-2</v>
      </c>
      <c r="K20" s="34">
        <v>10.857643678160919</v>
      </c>
      <c r="L20" s="34">
        <v>0.14011300000000002</v>
      </c>
      <c r="M20" s="35">
        <v>1.9950000000000002E-2</v>
      </c>
      <c r="N20" s="35"/>
      <c r="O20" s="35">
        <v>0.24737900000000002</v>
      </c>
      <c r="P20" s="34">
        <v>1.3384799999999999</v>
      </c>
      <c r="Q20" s="35">
        <v>2.8225806451612906E-3</v>
      </c>
      <c r="R20" s="35">
        <v>0.13100719424460433</v>
      </c>
      <c r="S20" s="36">
        <v>2.7232704402515726E-2</v>
      </c>
      <c r="T20" s="35"/>
      <c r="U20" s="36"/>
      <c r="V20" s="36">
        <v>9.3333333333333332E-4</v>
      </c>
      <c r="W20" s="36">
        <v>1.0162601626016261E-3</v>
      </c>
      <c r="X20" s="36">
        <v>5.0632911392405066E-4</v>
      </c>
      <c r="Y20" s="36">
        <v>2.8389154704944177E-3</v>
      </c>
      <c r="Z20" s="36">
        <v>6.03448275862069E-4</v>
      </c>
      <c r="AA20" s="36"/>
      <c r="AB20" s="36"/>
      <c r="AC20" s="36">
        <v>6.9999999999999999E-4</v>
      </c>
      <c r="AD20" s="36"/>
      <c r="AE20" s="36"/>
      <c r="AF20" s="36"/>
      <c r="AG20" s="7">
        <v>33.036666666666669</v>
      </c>
    </row>
    <row r="21" spans="2:33" x14ac:dyDescent="0.25">
      <c r="B21" s="33">
        <v>19</v>
      </c>
      <c r="C21" s="33" t="s">
        <v>40</v>
      </c>
      <c r="D21" s="33">
        <v>350</v>
      </c>
      <c r="E21" s="34">
        <v>14.251099999999997</v>
      </c>
      <c r="F21" s="34">
        <v>0.72099999999999975</v>
      </c>
      <c r="G21" s="34">
        <v>54.821287878787878</v>
      </c>
      <c r="H21" s="35">
        <v>0.10675</v>
      </c>
      <c r="I21" s="35">
        <v>0.26463333333333333</v>
      </c>
      <c r="J21" s="34">
        <v>0.15875999999999998</v>
      </c>
      <c r="K21" s="34">
        <v>15.206212643678159</v>
      </c>
      <c r="L21" s="34">
        <v>7.5233499999999995E-2</v>
      </c>
      <c r="M21" s="35"/>
      <c r="N21" s="35"/>
      <c r="O21" s="35">
        <v>0.31222300000000003</v>
      </c>
      <c r="P21" s="34">
        <v>1.435402222222222</v>
      </c>
      <c r="Q21" s="35"/>
      <c r="R21" s="35">
        <v>3.237410071942446E-3</v>
      </c>
      <c r="S21" s="36">
        <v>3.1446540880503146E-3</v>
      </c>
      <c r="T21" s="35"/>
      <c r="U21" s="36"/>
      <c r="V21" s="36">
        <v>5.666666666666666E-4</v>
      </c>
      <c r="W21" s="36">
        <v>1.8699186991869921E-3</v>
      </c>
      <c r="X21" s="36">
        <v>6.329113924050633E-4</v>
      </c>
      <c r="Y21" s="36">
        <v>5.7416267942583734E-4</v>
      </c>
      <c r="Z21" s="36"/>
      <c r="AA21" s="36">
        <v>6.9999999999999999E-4</v>
      </c>
      <c r="AB21" s="36"/>
      <c r="AC21" s="36"/>
      <c r="AD21" s="36"/>
      <c r="AE21" s="36"/>
      <c r="AF21" s="36"/>
      <c r="AG21" s="7">
        <v>33.926666666666669</v>
      </c>
    </row>
    <row r="22" spans="2:33" x14ac:dyDescent="0.25">
      <c r="B22" s="33">
        <v>20</v>
      </c>
      <c r="C22" s="33" t="s">
        <v>41</v>
      </c>
      <c r="D22" s="33">
        <v>375</v>
      </c>
      <c r="E22" s="34"/>
      <c r="F22" s="34">
        <v>5.2639999999999993</v>
      </c>
      <c r="G22" s="34">
        <v>33.133522727272727</v>
      </c>
      <c r="H22" s="35">
        <v>4.4374999999999991E-2</v>
      </c>
      <c r="I22" s="35">
        <v>5</v>
      </c>
      <c r="J22" s="34">
        <v>1.5332799999999998</v>
      </c>
      <c r="K22" s="34">
        <v>0.82813218390804599</v>
      </c>
      <c r="L22" s="34">
        <v>0.18219700000000003</v>
      </c>
      <c r="M22" s="35">
        <v>1.7499999999999998E-2</v>
      </c>
      <c r="N22" s="35"/>
      <c r="O22" s="35">
        <v>7.0949999999999999E-2</v>
      </c>
      <c r="P22" s="34">
        <v>17.147712592592594</v>
      </c>
      <c r="Q22" s="35">
        <v>1.0564516129032258E-2</v>
      </c>
      <c r="R22" s="35">
        <v>1.544364508393286E-2</v>
      </c>
      <c r="S22" s="36">
        <v>1.5849056603773583E-2</v>
      </c>
      <c r="T22" s="35">
        <v>1.4666666666666665E-3</v>
      </c>
      <c r="U22" s="36">
        <v>3.5E-4</v>
      </c>
      <c r="V22" s="36">
        <v>4.6000000000000008E-3</v>
      </c>
      <c r="W22" s="36">
        <v>7.3170731707317073E-4</v>
      </c>
      <c r="X22" s="36">
        <v>3.7974683544303796E-3</v>
      </c>
      <c r="Y22" s="36">
        <v>3.42902711323764E-3</v>
      </c>
      <c r="Z22" s="36"/>
      <c r="AA22" s="36">
        <v>2.5000000000000001E-3</v>
      </c>
      <c r="AB22" s="36"/>
      <c r="AC22" s="36">
        <v>1.2999999999999999E-3</v>
      </c>
      <c r="AD22" s="36">
        <v>2.8999999999999998E-3</v>
      </c>
      <c r="AE22" s="36"/>
      <c r="AF22" s="36">
        <v>1.2000000000000001E-3</v>
      </c>
      <c r="AG22" s="7">
        <v>37.619999999999997</v>
      </c>
    </row>
    <row r="23" spans="2:33" x14ac:dyDescent="0.25">
      <c r="B23" s="33">
        <v>21</v>
      </c>
      <c r="C23" s="33" t="s">
        <v>42</v>
      </c>
      <c r="D23" s="33">
        <v>399</v>
      </c>
      <c r="E23" s="34">
        <v>33.150199999999998</v>
      </c>
      <c r="F23" s="34"/>
      <c r="G23" s="34">
        <v>29.10481060606061</v>
      </c>
      <c r="H23" s="35"/>
      <c r="I23" s="35">
        <v>2.5600000000000001E-2</v>
      </c>
      <c r="J23" s="34"/>
      <c r="K23" s="34">
        <v>27.983908045977017</v>
      </c>
      <c r="L23" s="34"/>
      <c r="M23" s="35">
        <v>2.0150000000000001E-2</v>
      </c>
      <c r="N23" s="35"/>
      <c r="O23" s="35">
        <v>0.45412300000000005</v>
      </c>
      <c r="P23" s="34">
        <v>1.5555575308641971</v>
      </c>
      <c r="Q23" s="35"/>
      <c r="R23" s="35">
        <v>1.9184652278177458E-3</v>
      </c>
      <c r="S23" s="36">
        <v>1.3899371069182388E-2</v>
      </c>
      <c r="T23" s="35"/>
      <c r="U23" s="36"/>
      <c r="V23" s="36"/>
      <c r="W23" s="36">
        <v>2.5203252032520323E-3</v>
      </c>
      <c r="X23" s="36">
        <v>6.7510548523206737E-4</v>
      </c>
      <c r="Y23" s="36"/>
      <c r="Z23" s="36"/>
      <c r="AA23" s="36">
        <v>8.0000000000000004E-4</v>
      </c>
      <c r="AB23" s="36"/>
      <c r="AC23" s="36"/>
      <c r="AD23" s="36"/>
      <c r="AE23" s="36"/>
      <c r="AF23" s="36"/>
      <c r="AG23" s="7">
        <v>31.053333333333331</v>
      </c>
    </row>
    <row r="24" spans="2:33" x14ac:dyDescent="0.25">
      <c r="B24" s="33"/>
      <c r="C24" s="33"/>
      <c r="D24" s="33"/>
      <c r="E24" s="34"/>
      <c r="F24" s="34"/>
      <c r="G24" s="34"/>
      <c r="H24" s="35"/>
      <c r="I24" s="35"/>
      <c r="J24" s="34"/>
      <c r="K24" s="34"/>
      <c r="L24" s="34"/>
      <c r="M24" s="35"/>
      <c r="N24" s="35"/>
      <c r="O24" s="35"/>
      <c r="P24" s="34"/>
      <c r="Q24" s="35"/>
      <c r="R24" s="35"/>
      <c r="S24" s="36"/>
      <c r="T24" s="35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7"/>
    </row>
    <row r="25" spans="2:33" x14ac:dyDescent="0.25">
      <c r="B25" s="33">
        <v>22</v>
      </c>
      <c r="C25" s="33" t="s">
        <v>43</v>
      </c>
      <c r="D25" s="33">
        <v>166</v>
      </c>
      <c r="E25" s="34">
        <v>18.11613333333333</v>
      </c>
      <c r="F25" s="34">
        <v>1.3860000000000001</v>
      </c>
      <c r="G25" s="34">
        <v>36.209772727272728</v>
      </c>
      <c r="H25" s="35">
        <v>5.5291666666666659</v>
      </c>
      <c r="I25" s="35">
        <v>0.77246666666666675</v>
      </c>
      <c r="J25" s="34">
        <v>0.42791999999999997</v>
      </c>
      <c r="K25" s="34">
        <v>25.00287356321839</v>
      </c>
      <c r="L25" s="34">
        <v>0.17930233333333331</v>
      </c>
      <c r="M25" s="35">
        <v>3.3133333333333334E-2</v>
      </c>
      <c r="N25" s="35"/>
      <c r="O25" s="35">
        <v>0.6928160000000001</v>
      </c>
      <c r="P25" s="34">
        <v>3.1415511111111103</v>
      </c>
      <c r="Q25" s="35">
        <v>2.8629032258064516E-3</v>
      </c>
      <c r="R25" s="35">
        <v>0.28944844124700236</v>
      </c>
      <c r="S25" s="36">
        <v>2.452830188679245E-3</v>
      </c>
      <c r="T25" s="35">
        <v>1.7333333333333333E-3</v>
      </c>
      <c r="U25" s="36"/>
      <c r="V25" s="36">
        <v>9.0000000000000008E-4</v>
      </c>
      <c r="W25" s="36">
        <v>2.7642276422764232E-3</v>
      </c>
      <c r="X25" s="36">
        <v>2.8270042194092826E-3</v>
      </c>
      <c r="Y25" s="36">
        <v>9.8883572567783095E-4</v>
      </c>
      <c r="Z25" s="36">
        <v>6.8965517241379316E-4</v>
      </c>
      <c r="AA25" s="36">
        <v>1.9533333333333333E-2</v>
      </c>
      <c r="AB25" s="36"/>
      <c r="AC25" s="36"/>
      <c r="AD25" s="36"/>
      <c r="AE25" s="36"/>
      <c r="AF25" s="36">
        <v>2.1266666666666666E-2</v>
      </c>
      <c r="AG25" s="7">
        <v>27.853333333333335</v>
      </c>
    </row>
    <row r="26" spans="2:33" x14ac:dyDescent="0.25">
      <c r="B26" s="33">
        <v>23</v>
      </c>
      <c r="C26" s="33" t="s">
        <v>44</v>
      </c>
      <c r="D26" s="33">
        <v>210</v>
      </c>
      <c r="E26" s="34">
        <v>19.698666666666668</v>
      </c>
      <c r="F26" s="34">
        <v>7.3079999999999989</v>
      </c>
      <c r="G26" s="34">
        <v>35.265416666666667</v>
      </c>
      <c r="H26" s="35"/>
      <c r="I26" s="35">
        <v>0.65579999999999994</v>
      </c>
      <c r="J26" s="34">
        <v>0.43607999999999997</v>
      </c>
      <c r="K26" s="34">
        <v>23.454022988505749</v>
      </c>
      <c r="L26" s="34">
        <v>0.13888833333333334</v>
      </c>
      <c r="M26" s="35">
        <v>1.78E-2</v>
      </c>
      <c r="N26" s="35"/>
      <c r="O26" s="35">
        <v>0.4702050000000001</v>
      </c>
      <c r="P26" s="34">
        <v>3.1630540740740742</v>
      </c>
      <c r="Q26" s="35">
        <v>1.8548387096774194E-3</v>
      </c>
      <c r="R26" s="35">
        <v>0.7517505995203837</v>
      </c>
      <c r="S26" s="36"/>
      <c r="T26" s="35"/>
      <c r="U26" s="36">
        <v>4.0000000000000002E-4</v>
      </c>
      <c r="V26" s="36">
        <v>1.8333333333333333E-3</v>
      </c>
      <c r="W26" s="36">
        <v>4.7154471544715451E-3</v>
      </c>
      <c r="X26" s="36">
        <v>1.9409282700421941E-3</v>
      </c>
      <c r="Y26" s="36">
        <v>2.1052631578947372E-3</v>
      </c>
      <c r="Z26" s="36">
        <v>8.6206896551724148E-4</v>
      </c>
      <c r="AA26" s="36">
        <v>2.5000000000000001E-3</v>
      </c>
      <c r="AB26" s="36"/>
      <c r="AC26" s="36"/>
      <c r="AD26" s="36">
        <v>2.5999999999999999E-3</v>
      </c>
      <c r="AE26" s="36"/>
      <c r="AF26" s="36"/>
      <c r="AG26" s="7">
        <v>27.439999999999998</v>
      </c>
    </row>
    <row r="27" spans="2:33" x14ac:dyDescent="0.25">
      <c r="B27" s="33">
        <v>24</v>
      </c>
      <c r="C27" s="33" t="s">
        <v>45</v>
      </c>
      <c r="D27" s="33">
        <v>265</v>
      </c>
      <c r="E27" s="34">
        <v>14.549900000000001</v>
      </c>
      <c r="F27" s="34">
        <v>3.5629999999999997</v>
      </c>
      <c r="G27" s="34">
        <v>35.796363636363637</v>
      </c>
      <c r="H27" s="35">
        <v>7.9124999999999987E-2</v>
      </c>
      <c r="I27" s="35">
        <v>8.0633999999999997</v>
      </c>
      <c r="J27" s="34">
        <v>0.14262</v>
      </c>
      <c r="K27" s="34">
        <v>13.379454022988506</v>
      </c>
      <c r="L27" s="34">
        <v>0.27571699999999999</v>
      </c>
      <c r="M27" s="35">
        <v>3.5000000000000003E-2</v>
      </c>
      <c r="N27" s="3">
        <v>1.1169E-2</v>
      </c>
      <c r="O27" s="35">
        <v>0.32318800000000003</v>
      </c>
      <c r="P27" s="34">
        <v>7.9458567901234547</v>
      </c>
      <c r="Q27" s="35">
        <v>3.0645161290322582E-3</v>
      </c>
      <c r="R27" s="35">
        <v>8.6229016786570742</v>
      </c>
      <c r="S27" s="36"/>
      <c r="T27" s="35"/>
      <c r="U27" s="36">
        <v>5.4000000000000003E-3</v>
      </c>
      <c r="V27" s="36">
        <v>1E-3</v>
      </c>
      <c r="W27" s="36">
        <v>4.3292682926829272E-3</v>
      </c>
      <c r="X27" s="36">
        <v>2.974683544303797E-3</v>
      </c>
      <c r="Y27" s="36">
        <v>1.619617224880383E-2</v>
      </c>
      <c r="Z27" s="36">
        <v>1.5086206896551726E-3</v>
      </c>
      <c r="AA27" s="36"/>
      <c r="AB27" s="36"/>
      <c r="AC27" s="36">
        <v>8.0000000000000004E-4</v>
      </c>
      <c r="AD27" s="36">
        <v>2.325E-2</v>
      </c>
      <c r="AE27" s="36">
        <v>6.7000000000000002E-3</v>
      </c>
      <c r="AF27" s="36"/>
      <c r="AG27" s="7">
        <v>22.083333333333332</v>
      </c>
    </row>
    <row r="28" spans="2:33" x14ac:dyDescent="0.25">
      <c r="B28" s="33">
        <v>25</v>
      </c>
      <c r="C28" s="33" t="s">
        <v>46</v>
      </c>
      <c r="D28" s="33">
        <v>320</v>
      </c>
      <c r="E28" s="34">
        <v>13.329800000000001</v>
      </c>
      <c r="F28" s="34">
        <v>0.35700000000000004</v>
      </c>
      <c r="G28" s="34">
        <v>54.128219696969708</v>
      </c>
      <c r="H28" s="35"/>
      <c r="I28" s="35">
        <v>0.74089999999999989</v>
      </c>
      <c r="J28" s="34"/>
      <c r="K28" s="34">
        <v>16.216666666666669</v>
      </c>
      <c r="L28" s="34">
        <v>9.8195999999999992E-2</v>
      </c>
      <c r="M28" s="35">
        <v>2.3449999999999999E-2</v>
      </c>
      <c r="N28" s="35"/>
      <c r="O28" s="35">
        <v>0.27210400000000001</v>
      </c>
      <c r="P28" s="34">
        <v>1.5793555555555552</v>
      </c>
      <c r="Q28" s="35">
        <v>1.6129032258064516E-3</v>
      </c>
      <c r="R28" s="35">
        <v>0.19990407673860916</v>
      </c>
      <c r="S28" s="36">
        <v>0</v>
      </c>
      <c r="T28" s="35">
        <v>1.15E-3</v>
      </c>
      <c r="U28" s="36"/>
      <c r="V28" s="36">
        <v>3.9999999999999996E-4</v>
      </c>
      <c r="W28" s="36">
        <v>9.3495934959349604E-4</v>
      </c>
      <c r="X28" s="36"/>
      <c r="Y28" s="36">
        <v>8.2934609250398723E-4</v>
      </c>
      <c r="Z28" s="36"/>
      <c r="AA28" s="36">
        <v>8.9999999999999998E-4</v>
      </c>
      <c r="AB28" s="36"/>
      <c r="AC28" s="36"/>
      <c r="AD28" s="36">
        <v>1.1000000000000001E-3</v>
      </c>
      <c r="AE28" s="36"/>
      <c r="AF28" s="36"/>
      <c r="AG28" s="7">
        <v>31.126666666666665</v>
      </c>
    </row>
    <row r="29" spans="2:33" x14ac:dyDescent="0.25">
      <c r="B29" s="33">
        <v>26</v>
      </c>
      <c r="C29" s="33" t="s">
        <v>47</v>
      </c>
      <c r="D29" s="33">
        <v>446</v>
      </c>
      <c r="E29" s="34">
        <v>8.5822000000000003</v>
      </c>
      <c r="F29" s="34">
        <v>14.8995</v>
      </c>
      <c r="G29" s="34">
        <v>53.852613636363643</v>
      </c>
      <c r="H29" s="35">
        <v>0.137375</v>
      </c>
      <c r="I29" s="35">
        <v>1.6003999999999998</v>
      </c>
      <c r="J29" s="34"/>
      <c r="K29" s="34">
        <v>3.4820977011494252</v>
      </c>
      <c r="L29" s="34">
        <v>1.2487703333333331</v>
      </c>
      <c r="M29" s="35">
        <v>3.7633333333333331E-2</v>
      </c>
      <c r="N29" s="3">
        <v>9.1834000000000013E-3</v>
      </c>
      <c r="O29" s="35">
        <v>0.20799100000000001</v>
      </c>
      <c r="P29" s="34">
        <v>7.5248012345679012</v>
      </c>
      <c r="Q29" s="35">
        <v>7.1236559139784949E-3</v>
      </c>
      <c r="R29" s="35">
        <v>0.38402877697841725</v>
      </c>
      <c r="S29" s="36">
        <v>9.2830188679245279E-2</v>
      </c>
      <c r="T29" s="35"/>
      <c r="U29" s="36">
        <v>5.0000000000000001E-4</v>
      </c>
      <c r="V29" s="36">
        <v>1.3666666666666669E-3</v>
      </c>
      <c r="W29" s="36">
        <v>9.9999999999999985E-3</v>
      </c>
      <c r="X29" s="36">
        <v>3.2911392405063286E-3</v>
      </c>
      <c r="Y29" s="36">
        <v>9.8564593301435407E-3</v>
      </c>
      <c r="Z29" s="36">
        <v>1.724137931034483E-3</v>
      </c>
      <c r="AA29" s="36">
        <v>1.8E-3</v>
      </c>
      <c r="AB29" s="36">
        <v>1.1999999999999999E-3</v>
      </c>
      <c r="AC29" s="36">
        <v>2E-3</v>
      </c>
      <c r="AD29" s="36">
        <v>1.6999999999999999E-3</v>
      </c>
      <c r="AE29" s="36"/>
      <c r="AF29" s="36"/>
      <c r="AG29" s="7">
        <v>26.55</v>
      </c>
    </row>
    <row r="30" spans="2:33" s="1" customFormat="1" x14ac:dyDescent="0.25">
      <c r="B30" s="33">
        <v>27</v>
      </c>
      <c r="C30" s="33" t="s">
        <v>48</v>
      </c>
      <c r="D30" s="33">
        <v>93</v>
      </c>
      <c r="E30" s="34">
        <v>12.881599999999999</v>
      </c>
      <c r="F30" s="34">
        <v>18.322499999999998</v>
      </c>
      <c r="G30" s="34">
        <v>54.509204545454551</v>
      </c>
      <c r="H30" s="35">
        <v>0.56920833333333332</v>
      </c>
      <c r="I30" s="35">
        <v>0.1046</v>
      </c>
      <c r="J30" s="34">
        <v>9.1433599999999995</v>
      </c>
      <c r="K30" s="34">
        <v>1.2270517241379311</v>
      </c>
      <c r="L30" s="34">
        <v>2.5646746666666664</v>
      </c>
      <c r="M30" s="35">
        <v>6.9699999999999998E-2</v>
      </c>
      <c r="N30" s="3">
        <v>1.6480480000000002E-2</v>
      </c>
      <c r="O30" s="35">
        <v>0.15673500000000001</v>
      </c>
      <c r="P30" s="34">
        <v>5.2485590123456785</v>
      </c>
      <c r="Q30" s="35">
        <v>6.2365591397849458E-3</v>
      </c>
      <c r="R30" s="35">
        <v>0.33249400479616309</v>
      </c>
      <c r="S30" s="36">
        <v>8.4905660377358472E-3</v>
      </c>
      <c r="T30" s="35"/>
      <c r="U30" s="36"/>
      <c r="V30" s="36">
        <v>1.7199999999999997E-2</v>
      </c>
      <c r="W30" s="36">
        <v>2.4796747967479674E-3</v>
      </c>
      <c r="X30" s="36">
        <v>4.1350210970464126E-3</v>
      </c>
      <c r="Y30" s="36">
        <v>1.25518341307815E-2</v>
      </c>
      <c r="Z30" s="36">
        <v>2.5862068965517241E-3</v>
      </c>
      <c r="AA30" s="36"/>
      <c r="AB30" s="36">
        <v>1.3333333333333333E-3</v>
      </c>
      <c r="AC30" s="36"/>
      <c r="AD30" s="36"/>
      <c r="AE30" s="36"/>
      <c r="AF30" s="36"/>
      <c r="AG30" s="11">
        <v>18.783333333333335</v>
      </c>
    </row>
    <row r="31" spans="2:33" x14ac:dyDescent="0.25">
      <c r="B31" s="33">
        <v>28</v>
      </c>
      <c r="C31" s="33" t="s">
        <v>49</v>
      </c>
      <c r="D31" s="33">
        <v>250</v>
      </c>
      <c r="E31" s="34">
        <v>12.425099999999999</v>
      </c>
      <c r="F31" s="34">
        <v>2.9504999999999999</v>
      </c>
      <c r="G31" s="34">
        <v>51.623446969696964</v>
      </c>
      <c r="H31" s="35"/>
      <c r="I31" s="35">
        <v>4.7468666666666666</v>
      </c>
      <c r="J31" s="34">
        <v>0.68796000000000002</v>
      </c>
      <c r="K31" s="34">
        <v>6.8855862068965523</v>
      </c>
      <c r="L31" s="34">
        <v>0.12486033333333332</v>
      </c>
      <c r="M31" s="35">
        <v>2.6749999999999996E-2</v>
      </c>
      <c r="N31" s="35"/>
      <c r="O31" s="35">
        <v>0.17905200000000002</v>
      </c>
      <c r="P31" s="34">
        <v>5.2382841975308638</v>
      </c>
      <c r="Q31" s="35">
        <v>8.870967741935484E-3</v>
      </c>
      <c r="R31" s="35">
        <v>0.74985611510791372</v>
      </c>
      <c r="S31" s="36">
        <v>2.6289308176100624E-2</v>
      </c>
      <c r="T31" s="35">
        <v>5.3E-3</v>
      </c>
      <c r="U31" s="36">
        <v>5.9999999999999995E-4</v>
      </c>
      <c r="V31" s="36">
        <v>1.9999999999999996E-3</v>
      </c>
      <c r="W31" s="36">
        <v>1.0569105691056911E-3</v>
      </c>
      <c r="X31" s="36">
        <v>5.7594936708860759E-3</v>
      </c>
      <c r="Y31" s="36">
        <v>2.6156299840510364E-3</v>
      </c>
      <c r="Z31" s="36"/>
      <c r="AA31" s="36">
        <v>9.6333333333333323E-3</v>
      </c>
      <c r="AB31" s="36"/>
      <c r="AC31" s="36"/>
      <c r="AD31" s="36">
        <v>3.2000000000000002E-3</v>
      </c>
      <c r="AE31" s="36"/>
      <c r="AF31" s="36">
        <v>1.3299999999999999E-2</v>
      </c>
      <c r="AG31" s="7">
        <v>32.64</v>
      </c>
    </row>
    <row r="32" spans="2:33" x14ac:dyDescent="0.25">
      <c r="B32" s="33">
        <v>29</v>
      </c>
      <c r="C32" s="33" t="s">
        <v>50</v>
      </c>
      <c r="D32" s="33">
        <v>300</v>
      </c>
      <c r="E32" s="34">
        <v>11.2714</v>
      </c>
      <c r="F32" s="34">
        <v>3.6225000000000005</v>
      </c>
      <c r="G32" s="34">
        <v>41.235530303030302</v>
      </c>
      <c r="H32" s="35"/>
      <c r="I32" s="35">
        <v>0.88716666666666677</v>
      </c>
      <c r="J32" s="34">
        <v>0.59923999999999999</v>
      </c>
      <c r="K32" s="34">
        <v>26.085057471264367</v>
      </c>
      <c r="L32" s="34">
        <v>0.21515166666666666</v>
      </c>
      <c r="M32" s="35">
        <v>2.9899999999999999E-2</v>
      </c>
      <c r="N32" s="35"/>
      <c r="O32" s="35">
        <v>0.48271800000000004</v>
      </c>
      <c r="P32" s="34">
        <v>3.1723755555555551</v>
      </c>
      <c r="Q32" s="35">
        <v>2.4596774193548386E-3</v>
      </c>
      <c r="R32" s="35">
        <v>0.70458033573141488</v>
      </c>
      <c r="S32" s="36">
        <v>8.6792452830188674E-3</v>
      </c>
      <c r="T32" s="35"/>
      <c r="U32" s="36"/>
      <c r="V32" s="36">
        <v>2.3666666666666667E-3</v>
      </c>
      <c r="W32" s="36">
        <v>6.1382113821138217E-3</v>
      </c>
      <c r="X32" s="36">
        <v>1.8565400843881853E-3</v>
      </c>
      <c r="Y32" s="36">
        <v>2.7432216905901117E-3</v>
      </c>
      <c r="Z32" s="36">
        <v>7.3275862068965529E-4</v>
      </c>
      <c r="AA32" s="36"/>
      <c r="AB32" s="36"/>
      <c r="AC32" s="36"/>
      <c r="AD32" s="36"/>
      <c r="AE32" s="36"/>
      <c r="AF32" s="36"/>
      <c r="AG32" s="7">
        <v>30.576666666666668</v>
      </c>
    </row>
    <row r="33" spans="2:60" x14ac:dyDescent="0.25">
      <c r="B33" s="33">
        <v>30</v>
      </c>
      <c r="C33" s="33" t="s">
        <v>51</v>
      </c>
      <c r="D33" s="33">
        <v>350</v>
      </c>
      <c r="E33" s="34"/>
      <c r="F33" s="34">
        <v>4.1019999999999994</v>
      </c>
      <c r="G33" s="34">
        <v>67.989583333333329</v>
      </c>
      <c r="H33" s="35"/>
      <c r="I33" s="35">
        <v>0.1158</v>
      </c>
      <c r="J33" s="34">
        <v>1.1502600000000001</v>
      </c>
      <c r="K33" s="34">
        <v>3.7388448275862065</v>
      </c>
      <c r="L33" s="34">
        <v>0.28879866666666659</v>
      </c>
      <c r="M33" s="35">
        <v>2.0199999999999999E-2</v>
      </c>
      <c r="N33" s="35"/>
      <c r="O33" s="35">
        <v>5.246E-2</v>
      </c>
      <c r="P33" s="34">
        <v>1.5779785185185184</v>
      </c>
      <c r="Q33" s="35">
        <v>2.096774193548387E-3</v>
      </c>
      <c r="R33" s="35">
        <v>2.1486810551558756E-2</v>
      </c>
      <c r="S33" s="36">
        <v>2.2641509433962261E-3</v>
      </c>
      <c r="T33" s="35">
        <v>5.9999999999999995E-4</v>
      </c>
      <c r="U33" s="36"/>
      <c r="V33" s="36">
        <v>2.3999999999999998E-3</v>
      </c>
      <c r="W33" s="36">
        <v>6.910569105691058E-4</v>
      </c>
      <c r="X33" s="36">
        <v>8.8607594936708869E-4</v>
      </c>
      <c r="Y33" s="36">
        <v>9.6012759170653918E-3</v>
      </c>
      <c r="Z33" s="36">
        <v>7.1839080459770125E-4</v>
      </c>
      <c r="AA33" s="36"/>
      <c r="AB33" s="36"/>
      <c r="AC33" s="36"/>
      <c r="AD33" s="36"/>
      <c r="AE33" s="36"/>
      <c r="AF33" s="36"/>
      <c r="AG33" s="7">
        <v>34.629999999999995</v>
      </c>
    </row>
    <row r="34" spans="2:60" x14ac:dyDescent="0.25">
      <c r="B34" s="33">
        <v>31</v>
      </c>
      <c r="C34" s="33" t="s">
        <v>52</v>
      </c>
      <c r="D34" s="33">
        <v>390</v>
      </c>
      <c r="E34" s="34">
        <v>22.609199999999998</v>
      </c>
      <c r="F34" s="34">
        <v>6.5204999999999993</v>
      </c>
      <c r="G34" s="34">
        <v>24.070946969696973</v>
      </c>
      <c r="H34" s="35">
        <v>7.3499999999999996E-2</v>
      </c>
      <c r="I34" s="35">
        <v>4.9366666666666665</v>
      </c>
      <c r="J34" s="34">
        <v>0.11899999999999999</v>
      </c>
      <c r="K34" s="34">
        <v>21.877011494252873</v>
      </c>
      <c r="L34" s="34">
        <v>0.22778799999999999</v>
      </c>
      <c r="M34" s="35">
        <v>1.61E-2</v>
      </c>
      <c r="N34" s="35"/>
      <c r="O34" s="35">
        <v>0.42836600000000002</v>
      </c>
      <c r="P34" s="34">
        <v>9.812271604938271</v>
      </c>
      <c r="Q34" s="35">
        <v>6.8010752688172048E-3</v>
      </c>
      <c r="R34" s="35">
        <v>2.0866187050359715</v>
      </c>
      <c r="S34" s="36">
        <v>2.3333333333333331E-2</v>
      </c>
      <c r="T34" s="35"/>
      <c r="U34" s="36">
        <v>3.9999999999999996E-4</v>
      </c>
      <c r="V34" s="36">
        <v>6.333333333333333E-4</v>
      </c>
      <c r="W34" s="36">
        <v>5.4471544715447157E-3</v>
      </c>
      <c r="X34" s="36">
        <v>8.438818565400843E-4</v>
      </c>
      <c r="Y34" s="36">
        <v>3.5406698564593303E-3</v>
      </c>
      <c r="Z34" s="36">
        <v>1.2356321839080461E-3</v>
      </c>
      <c r="AA34" s="36">
        <v>2.5999999999999999E-3</v>
      </c>
      <c r="AB34" s="36"/>
      <c r="AC34" s="36"/>
      <c r="AD34" s="36">
        <v>2.3E-3</v>
      </c>
      <c r="AE34" s="36"/>
      <c r="AF34" s="36"/>
      <c r="AG34" s="7">
        <v>24.48</v>
      </c>
    </row>
    <row r="35" spans="2:60" s="1" customFormat="1" x14ac:dyDescent="0.25">
      <c r="B35" s="33">
        <v>32</v>
      </c>
      <c r="C35" s="33" t="s">
        <v>53</v>
      </c>
      <c r="D35" s="33">
        <v>500</v>
      </c>
      <c r="E35" s="34"/>
      <c r="F35" s="34">
        <v>10.982999999999999</v>
      </c>
      <c r="G35" s="34">
        <v>64.187840909090909</v>
      </c>
      <c r="H35" s="35">
        <v>0.229625</v>
      </c>
      <c r="I35" s="35"/>
      <c r="J35" s="34">
        <v>5.2695600000000002</v>
      </c>
      <c r="K35" s="34">
        <v>2.1552758620689652</v>
      </c>
      <c r="L35" s="34">
        <v>1.8538670000000002</v>
      </c>
      <c r="M35" s="35">
        <v>5.8166666666666665E-2</v>
      </c>
      <c r="N35" s="3">
        <v>1.896248E-2</v>
      </c>
      <c r="O35" s="35">
        <v>0.20751800000000004</v>
      </c>
      <c r="P35" s="34">
        <v>7.2612928395061713</v>
      </c>
      <c r="Q35" s="35">
        <v>4.6505376344086018E-3</v>
      </c>
      <c r="R35" s="35">
        <v>2.2997601918465227E-2</v>
      </c>
      <c r="S35" s="36">
        <v>8.6792452830188674E-3</v>
      </c>
      <c r="T35" s="35"/>
      <c r="U35" s="36"/>
      <c r="V35" s="36">
        <v>9.7999999999999997E-3</v>
      </c>
      <c r="W35" s="36">
        <v>1.2195121951219512E-3</v>
      </c>
      <c r="X35" s="36">
        <v>1.0084388185654006E-2</v>
      </c>
      <c r="Y35" s="36">
        <v>9.8245614035087706E-3</v>
      </c>
      <c r="Z35" s="36">
        <v>2.4425287356321843E-3</v>
      </c>
      <c r="AA35" s="36"/>
      <c r="AB35" s="36">
        <v>1.5E-3</v>
      </c>
      <c r="AC35" s="36"/>
      <c r="AD35" s="36"/>
      <c r="AE35" s="36">
        <v>3.0999999999999999E-3</v>
      </c>
      <c r="AF35" s="36"/>
      <c r="AG35" s="11">
        <v>22.163333333333338</v>
      </c>
    </row>
    <row r="36" spans="2:60" x14ac:dyDescent="0.25">
      <c r="B36" s="6">
        <v>33</v>
      </c>
      <c r="C36" s="6" t="s">
        <v>54</v>
      </c>
      <c r="D36" s="6">
        <v>630</v>
      </c>
      <c r="E36" s="7"/>
      <c r="F36" s="7">
        <v>7.3569999999999993</v>
      </c>
      <c r="G36" s="7">
        <v>42.038030303030297</v>
      </c>
      <c r="H36" s="3">
        <v>5.5062499999999993E-2</v>
      </c>
      <c r="I36" s="3">
        <v>6.2152999999999992</v>
      </c>
      <c r="J36" s="7">
        <v>3.9081600000000001</v>
      </c>
      <c r="K36" s="7">
        <v>2.0663275862068966</v>
      </c>
      <c r="L36" s="7">
        <v>0.43575866666666657</v>
      </c>
      <c r="M36" s="3">
        <v>6.7533333333333334E-2</v>
      </c>
      <c r="N36" s="3">
        <v>1.0871160000000001E-2</v>
      </c>
      <c r="O36" s="3">
        <v>2.9282999999999997E-2</v>
      </c>
      <c r="P36" s="7">
        <v>7.0274437037037023</v>
      </c>
      <c r="Q36" s="3">
        <v>1.6451612903225808E-2</v>
      </c>
      <c r="R36" s="3">
        <v>0.11733812949640288</v>
      </c>
      <c r="S36" s="13">
        <v>1.3836477987421384E-2</v>
      </c>
      <c r="T36" s="3">
        <v>1.15E-3</v>
      </c>
      <c r="U36" s="13">
        <v>5.0000000000000001E-4</v>
      </c>
      <c r="V36" s="13">
        <v>7.2666666666666669E-3</v>
      </c>
      <c r="W36" s="13">
        <v>1.2195121951219512E-3</v>
      </c>
      <c r="X36" s="13">
        <v>1.5189873417721517E-3</v>
      </c>
      <c r="Y36" s="13">
        <v>6.9696969696969703E-3</v>
      </c>
      <c r="Z36" s="13">
        <v>1.1494252873563218E-3</v>
      </c>
      <c r="AA36" s="13">
        <v>4.266666666666666E-3</v>
      </c>
      <c r="AB36" s="13"/>
      <c r="AC36" s="13"/>
      <c r="AD36" s="13"/>
      <c r="AE36" s="13">
        <v>3.3999999999999998E-3</v>
      </c>
      <c r="AF36" s="13">
        <v>2.0499999999999997E-3</v>
      </c>
      <c r="AG36" s="7">
        <v>43.21</v>
      </c>
    </row>
    <row r="37" spans="2:60" x14ac:dyDescent="0.25">
      <c r="B37" s="6">
        <v>34</v>
      </c>
      <c r="C37" s="6" t="s">
        <v>55</v>
      </c>
      <c r="D37" s="6">
        <v>730</v>
      </c>
      <c r="E37" s="7">
        <v>11.498266666666664</v>
      </c>
      <c r="F37" s="7">
        <v>11.1195</v>
      </c>
      <c r="G37" s="7">
        <v>46.472045454545459</v>
      </c>
      <c r="H37" s="3"/>
      <c r="I37" s="3">
        <v>0.1152</v>
      </c>
      <c r="J37" s="7">
        <v>1.1140799999999997</v>
      </c>
      <c r="K37" s="7">
        <v>16.063793103448276</v>
      </c>
      <c r="L37" s="7">
        <v>0.41065299999999999</v>
      </c>
      <c r="M37" s="3">
        <v>2.3099999999999999E-2</v>
      </c>
      <c r="N37" s="3"/>
      <c r="O37" s="3">
        <v>0.27481299999999997</v>
      </c>
      <c r="P37" s="7">
        <v>1.6881767901234566</v>
      </c>
      <c r="Q37" s="3"/>
      <c r="R37" s="3">
        <v>3.1750599520383692E-2</v>
      </c>
      <c r="S37" s="13">
        <v>3.2075471698113202E-3</v>
      </c>
      <c r="T37" s="3"/>
      <c r="U37" s="13"/>
      <c r="V37" s="13">
        <v>2.6666666666666666E-3</v>
      </c>
      <c r="W37" s="13">
        <v>7.1951219512195125E-3</v>
      </c>
      <c r="X37" s="13">
        <v>8.8607594936708858E-4</v>
      </c>
      <c r="Y37" s="13">
        <v>4.0350877192982457E-3</v>
      </c>
      <c r="Z37" s="13">
        <v>1.2356321839080461E-3</v>
      </c>
      <c r="AA37" s="13"/>
      <c r="AB37" s="13"/>
      <c r="AC37" s="13"/>
      <c r="AD37" s="13"/>
      <c r="AE37" s="13">
        <v>1.8666666666666666E-3</v>
      </c>
      <c r="AF37" s="13"/>
      <c r="AG37" s="7">
        <v>27.840000000000003</v>
      </c>
    </row>
    <row r="38" spans="2:60" x14ac:dyDescent="0.25">
      <c r="B38" s="6">
        <v>35</v>
      </c>
      <c r="C38" s="6" t="s">
        <v>56</v>
      </c>
      <c r="D38" s="6">
        <v>782</v>
      </c>
      <c r="E38" s="7">
        <v>5.5609999999999999</v>
      </c>
      <c r="F38" s="7">
        <v>10.772999999999998</v>
      </c>
      <c r="G38" s="7">
        <v>57.727310606060612</v>
      </c>
      <c r="H38" s="3"/>
      <c r="I38" s="3">
        <v>4.1199000000000003</v>
      </c>
      <c r="J38" s="7">
        <v>5.6456000000000008</v>
      </c>
      <c r="K38" s="7"/>
      <c r="L38" s="7">
        <v>0.585669</v>
      </c>
      <c r="M38" s="3">
        <v>6.6900000000000001E-2</v>
      </c>
      <c r="N38" s="3">
        <v>2.7302E-2</v>
      </c>
      <c r="O38" s="3">
        <v>3.1905999999999997E-2</v>
      </c>
      <c r="P38" s="7">
        <v>5.6758288888888879</v>
      </c>
      <c r="Q38" s="3">
        <v>4.6774193548387091E-3</v>
      </c>
      <c r="R38" s="3">
        <v>1.9505755395683455</v>
      </c>
      <c r="S38" s="13">
        <v>3.8805031446540877E-2</v>
      </c>
      <c r="T38" s="3"/>
      <c r="U38" s="13">
        <v>6.9999999999999999E-4</v>
      </c>
      <c r="V38" s="13">
        <v>9.7999999999999997E-3</v>
      </c>
      <c r="W38" s="13">
        <v>8.9430894308943079E-4</v>
      </c>
      <c r="X38" s="13">
        <v>3.6708860759493674E-3</v>
      </c>
      <c r="Y38" s="13">
        <v>5.9011164274322169E-3</v>
      </c>
      <c r="Z38" s="13">
        <v>1.3793103448275863E-3</v>
      </c>
      <c r="AA38" s="13">
        <v>3.1333333333333335E-3</v>
      </c>
      <c r="AB38" s="13"/>
      <c r="AC38" s="13"/>
      <c r="AD38" s="13">
        <v>2.8E-3</v>
      </c>
      <c r="AE38" s="13">
        <v>1.1900000000000001E-2</v>
      </c>
      <c r="AF38" s="13">
        <v>1.1000000000000001E-3</v>
      </c>
      <c r="AG38" s="7">
        <v>24.646666666666665</v>
      </c>
    </row>
    <row r="39" spans="2:60" x14ac:dyDescent="0.25">
      <c r="B39" s="6">
        <v>36</v>
      </c>
      <c r="C39" s="6" t="s">
        <v>57</v>
      </c>
      <c r="D39" s="6">
        <v>840</v>
      </c>
      <c r="E39" s="7">
        <v>10.026399999999999</v>
      </c>
      <c r="F39" s="7">
        <v>15.113</v>
      </c>
      <c r="G39" s="7">
        <v>47.075946969696972</v>
      </c>
      <c r="H39" s="3">
        <v>0.14224999999999999</v>
      </c>
      <c r="I39" s="3">
        <v>2.9700000000000001E-2</v>
      </c>
      <c r="J39" s="7"/>
      <c r="K39" s="7">
        <v>7.8208103448275859</v>
      </c>
      <c r="L39" s="7">
        <v>1.5586666666666669</v>
      </c>
      <c r="M39" s="3">
        <v>3.7600000000000001E-2</v>
      </c>
      <c r="N39" s="3">
        <v>1.9392693333333332E-2</v>
      </c>
      <c r="O39" s="3">
        <v>0.24273500000000001</v>
      </c>
      <c r="P39" s="7">
        <v>14.858300246913576</v>
      </c>
      <c r="Q39" s="3">
        <v>5.3763440860215058E-3</v>
      </c>
      <c r="R39" s="3">
        <v>2.3357314148681061E-2</v>
      </c>
      <c r="S39" s="13">
        <v>2.5660377358490565E-2</v>
      </c>
      <c r="T39" s="3">
        <v>6.9999999999999999E-4</v>
      </c>
      <c r="U39" s="13"/>
      <c r="V39" s="13">
        <v>2.9999999999999997E-4</v>
      </c>
      <c r="W39" s="13">
        <v>4.3902439024390248E-3</v>
      </c>
      <c r="X39" s="13">
        <v>5.569620253164557E-3</v>
      </c>
      <c r="Y39" s="13">
        <v>5.9011164274322169E-3</v>
      </c>
      <c r="Z39" s="13">
        <v>1.1494252873563218E-3</v>
      </c>
      <c r="AA39" s="13"/>
      <c r="AB39" s="13"/>
      <c r="AC39" s="13">
        <v>1E-3</v>
      </c>
      <c r="AD39" s="13"/>
      <c r="AE39" s="13"/>
      <c r="AF39" s="13"/>
      <c r="AG39" s="7">
        <v>23.063333333333333</v>
      </c>
    </row>
    <row r="40" spans="2:60" x14ac:dyDescent="0.25">
      <c r="B40" s="6">
        <v>37</v>
      </c>
      <c r="C40" s="6" t="s">
        <v>58</v>
      </c>
      <c r="D40" s="6">
        <v>15</v>
      </c>
      <c r="E40" s="7">
        <v>8.1256999999999984</v>
      </c>
      <c r="F40" s="7">
        <v>11.724999999999998</v>
      </c>
      <c r="G40" s="7">
        <v>42.09882575757576</v>
      </c>
      <c r="H40" s="3">
        <v>0.17099999999999999</v>
      </c>
      <c r="I40" s="3"/>
      <c r="J40" s="7">
        <v>4.6831199999999997</v>
      </c>
      <c r="K40" s="7">
        <v>0.18151724137931036</v>
      </c>
      <c r="L40" s="7">
        <v>0.62285433333333329</v>
      </c>
      <c r="M40" s="3">
        <v>3.0466666666666666E-2</v>
      </c>
      <c r="N40" s="3">
        <v>9.2826800000000015E-3</v>
      </c>
      <c r="O40" s="3">
        <v>0.20605600000000002</v>
      </c>
      <c r="P40" s="7">
        <v>6.2262906172839498</v>
      </c>
      <c r="Q40" s="3">
        <v>4.2204301075268813E-3</v>
      </c>
      <c r="R40" s="3">
        <v>0.26256594724220628</v>
      </c>
      <c r="S40" s="13"/>
      <c r="T40" s="3">
        <v>2.166666666666667E-3</v>
      </c>
      <c r="U40" s="13"/>
      <c r="V40" s="13">
        <v>1.2933333333333333E-2</v>
      </c>
      <c r="W40" s="13">
        <v>2.3577235772357721E-3</v>
      </c>
      <c r="X40" s="13">
        <v>8.8607594936708858E-4</v>
      </c>
      <c r="Y40" s="13">
        <v>5.4385964912280699E-3</v>
      </c>
      <c r="Z40" s="13">
        <v>1.5804597701149425E-3</v>
      </c>
      <c r="AA40" s="13">
        <v>8.0000000000000004E-4</v>
      </c>
      <c r="AB40" s="13"/>
      <c r="AC40" s="13"/>
      <c r="AD40" s="13"/>
      <c r="AE40" s="13"/>
      <c r="AF40" s="13"/>
      <c r="AG40" s="7">
        <v>40.059999999999995</v>
      </c>
    </row>
    <row r="41" spans="2:60" x14ac:dyDescent="0.25">
      <c r="B41" s="6">
        <v>38</v>
      </c>
      <c r="C41" s="6" t="s">
        <v>59</v>
      </c>
      <c r="D41" s="6">
        <v>45</v>
      </c>
      <c r="E41" s="7">
        <v>22.658999999999999</v>
      </c>
      <c r="F41" s="7">
        <v>13.331499999999998</v>
      </c>
      <c r="G41" s="7">
        <v>47.918977272727275</v>
      </c>
      <c r="H41" s="3">
        <v>0.12306250000000001</v>
      </c>
      <c r="I41" s="3">
        <v>2.2840499999999997</v>
      </c>
      <c r="J41" s="7">
        <v>5.7307199999999998</v>
      </c>
      <c r="K41" s="7">
        <v>9.8780258620689647</v>
      </c>
      <c r="L41" s="7">
        <v>0.51725466666666664</v>
      </c>
      <c r="M41" s="3">
        <v>4.0066666666666667E-2</v>
      </c>
      <c r="N41" s="3">
        <v>1.131792E-2</v>
      </c>
      <c r="O41" s="3">
        <v>0.24479900000000002</v>
      </c>
      <c r="P41" s="7">
        <v>4.9039113580246907</v>
      </c>
      <c r="Q41" s="3">
        <v>4.0860215053763436E-3</v>
      </c>
      <c r="R41" s="3">
        <v>0.43398081534772193</v>
      </c>
      <c r="S41" s="13"/>
      <c r="T41" s="3">
        <v>4.7000000000000002E-3</v>
      </c>
      <c r="U41" s="13">
        <v>4.0000000000000002E-4</v>
      </c>
      <c r="V41" s="13">
        <v>9.2333333333333347E-3</v>
      </c>
      <c r="W41" s="13">
        <v>2.3577235772357721E-3</v>
      </c>
      <c r="X41" s="13">
        <v>2.0886075949367085E-3</v>
      </c>
      <c r="Y41" s="13">
        <v>7.9106858054226476E-3</v>
      </c>
      <c r="Z41" s="13">
        <v>1.4367816091954025E-3</v>
      </c>
      <c r="AA41" s="13">
        <v>1.2999999999999999E-3</v>
      </c>
      <c r="AB41" s="13">
        <v>1.1999999999999999E-3</v>
      </c>
      <c r="AC41" s="13">
        <v>8.9999999999999998E-4</v>
      </c>
      <c r="AD41" s="13">
        <v>2.2000000000000001E-3</v>
      </c>
      <c r="AE41" s="13"/>
      <c r="AF41" s="13"/>
      <c r="AG41" s="7">
        <v>25.7</v>
      </c>
    </row>
    <row r="42" spans="2:60" x14ac:dyDescent="0.25">
      <c r="B42" s="6">
        <v>39</v>
      </c>
      <c r="C42" s="6" t="s">
        <v>60</v>
      </c>
      <c r="D42" s="6">
        <v>265</v>
      </c>
      <c r="E42" s="7"/>
      <c r="F42" s="7">
        <v>1.5434999999999999</v>
      </c>
      <c r="G42" s="7">
        <v>72.768106060606058</v>
      </c>
      <c r="H42" s="3"/>
      <c r="I42" s="3">
        <v>0.66123333333333334</v>
      </c>
      <c r="J42" s="7">
        <v>0.25655999999999995</v>
      </c>
      <c r="K42" s="7">
        <v>2.6950000000000003</v>
      </c>
      <c r="L42" s="7">
        <v>0.12029566666666668</v>
      </c>
      <c r="M42" s="3">
        <v>2.0250000000000001E-2</v>
      </c>
      <c r="N42" s="7"/>
      <c r="O42" s="3">
        <v>7.563700000000001E-2</v>
      </c>
      <c r="P42" s="7">
        <v>0.87685481481481475</v>
      </c>
      <c r="Q42" s="3">
        <v>3.6290322580645159E-3</v>
      </c>
      <c r="R42" s="3">
        <v>0.19141486810551561</v>
      </c>
      <c r="S42" s="13">
        <v>7.9874213836477973E-3</v>
      </c>
      <c r="T42" s="3">
        <v>1.6333333333333332E-3</v>
      </c>
      <c r="U42" s="13"/>
      <c r="V42" s="13">
        <v>1.0333333333333334E-3</v>
      </c>
      <c r="W42" s="13">
        <v>4.471544715447155E-4</v>
      </c>
      <c r="X42" s="13"/>
      <c r="Y42" s="13">
        <v>1.0685805422647528E-3</v>
      </c>
      <c r="Z42" s="13"/>
      <c r="AA42" s="13">
        <v>2E-3</v>
      </c>
      <c r="AB42" s="13"/>
      <c r="AC42" s="13">
        <v>5.9999999999999995E-4</v>
      </c>
      <c r="AD42" s="13">
        <v>1.2999999999999999E-3</v>
      </c>
      <c r="AE42" s="13"/>
      <c r="AF42" s="13">
        <v>8.5000000000000006E-4</v>
      </c>
      <c r="AG42" s="7">
        <v>34.323333333333331</v>
      </c>
    </row>
    <row r="43" spans="2:60" x14ac:dyDescent="0.25">
      <c r="B43" s="6">
        <v>40</v>
      </c>
      <c r="C43" s="6" t="s">
        <v>61</v>
      </c>
      <c r="D43" s="6">
        <v>389</v>
      </c>
      <c r="E43" s="7">
        <v>23.389399999999998</v>
      </c>
      <c r="F43" s="7">
        <v>0.54074999999999995</v>
      </c>
      <c r="G43" s="7">
        <v>56.681628787878793</v>
      </c>
      <c r="H43" s="3">
        <v>0.484375</v>
      </c>
      <c r="I43" s="3">
        <v>0.1295</v>
      </c>
      <c r="J43" s="7"/>
      <c r="K43" s="7">
        <v>13.733074712643678</v>
      </c>
      <c r="L43" s="7">
        <v>0.13560399999999997</v>
      </c>
      <c r="M43" s="3">
        <v>2.0799999999999999E-2</v>
      </c>
      <c r="N43" s="7"/>
      <c r="O43" s="3">
        <v>0.27919900000000003</v>
      </c>
      <c r="P43" s="7">
        <v>1.0623311111111111</v>
      </c>
      <c r="Q43" s="3"/>
      <c r="R43" s="3">
        <v>3.357314148681055E-3</v>
      </c>
      <c r="S43" s="13">
        <v>1.050314465408805E-2</v>
      </c>
      <c r="T43" s="3"/>
      <c r="U43" s="13"/>
      <c r="V43" s="13">
        <v>5.4999999999999992E-4</v>
      </c>
      <c r="W43" s="13">
        <v>1.1788617886178861E-3</v>
      </c>
      <c r="X43" s="13">
        <v>7.5949367088607594E-4</v>
      </c>
      <c r="Y43" s="13">
        <v>5.5023923444976082E-4</v>
      </c>
      <c r="Z43" s="13"/>
      <c r="AA43" s="13">
        <v>1E-3</v>
      </c>
      <c r="AB43" s="13"/>
      <c r="AC43" s="13"/>
      <c r="AD43" s="13"/>
      <c r="AE43" s="13"/>
      <c r="AF43" s="13">
        <v>5.2333333333333329E-3</v>
      </c>
      <c r="AG43" s="7">
        <v>35.476666666666667</v>
      </c>
    </row>
    <row r="44" spans="2:60" x14ac:dyDescent="0.25">
      <c r="B44" s="6"/>
      <c r="C44" s="6"/>
      <c r="D44" s="6"/>
      <c r="E44" s="11"/>
      <c r="F44" s="10"/>
      <c r="G44" s="10"/>
      <c r="H44" s="5"/>
      <c r="I44" s="5"/>
      <c r="J44" s="10"/>
      <c r="K44" s="11"/>
      <c r="L44" s="10"/>
      <c r="M44" s="5"/>
      <c r="N44" s="10"/>
      <c r="O44" s="5"/>
      <c r="P44" s="10"/>
      <c r="Q44" s="5"/>
      <c r="R44" s="5"/>
      <c r="S44" s="12"/>
      <c r="T44" s="5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1"/>
    </row>
    <row r="45" spans="2:60" x14ac:dyDescent="0.25">
      <c r="B45" s="6"/>
      <c r="C45" s="6"/>
      <c r="E45" s="7"/>
      <c r="F45" s="7"/>
      <c r="G45" s="7"/>
      <c r="H45" s="3"/>
      <c r="I45" s="3"/>
      <c r="J45" s="7"/>
      <c r="K45" s="7"/>
      <c r="L45" s="7"/>
      <c r="M45" s="3"/>
      <c r="N45" s="7"/>
      <c r="O45" s="3"/>
      <c r="P45" s="7"/>
      <c r="Q45" s="3"/>
      <c r="R45" s="3"/>
      <c r="S45" s="13"/>
      <c r="T45" s="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7"/>
    </row>
    <row r="46" spans="2:60" x14ac:dyDescent="0.25">
      <c r="B46" s="6"/>
      <c r="C46" s="6"/>
      <c r="E46" s="7"/>
      <c r="F46" s="7"/>
      <c r="G46" s="7"/>
      <c r="H46" s="3"/>
      <c r="I46" s="3"/>
      <c r="J46" s="7"/>
      <c r="K46" s="7"/>
      <c r="L46" s="7"/>
      <c r="M46" s="3"/>
      <c r="N46" s="7"/>
      <c r="O46" s="3"/>
      <c r="P46" s="7"/>
      <c r="Q46" s="3"/>
      <c r="R46" s="3"/>
      <c r="S46" s="13"/>
      <c r="T46" s="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7"/>
    </row>
    <row r="47" spans="2:60" x14ac:dyDescent="0.25">
      <c r="B47" s="6"/>
      <c r="C47" s="6"/>
      <c r="E47" s="7"/>
      <c r="F47" s="7"/>
      <c r="G47" s="7"/>
      <c r="H47" s="3"/>
      <c r="I47" s="3"/>
      <c r="J47" s="7"/>
      <c r="K47" s="7"/>
      <c r="L47" s="7"/>
      <c r="M47" s="3"/>
      <c r="N47" s="7"/>
      <c r="O47" s="3"/>
      <c r="P47" s="7"/>
      <c r="Q47" s="3"/>
      <c r="R47" s="3"/>
      <c r="S47" s="13"/>
      <c r="T47" s="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7"/>
      <c r="BE47" s="23" t="s">
        <v>83</v>
      </c>
      <c r="BF47" s="15"/>
    </row>
    <row r="48" spans="2:60" x14ac:dyDescent="0.25">
      <c r="B48" s="6"/>
      <c r="C48" s="6"/>
      <c r="E48" s="7"/>
      <c r="F48" s="7"/>
      <c r="G48" s="7"/>
      <c r="H48" s="3"/>
      <c r="I48" s="3"/>
      <c r="J48" s="7"/>
      <c r="K48" s="7"/>
      <c r="L48" s="7"/>
      <c r="M48" s="3"/>
      <c r="N48" s="7"/>
      <c r="O48" s="3"/>
      <c r="P48" s="7"/>
      <c r="Q48" s="3"/>
      <c r="R48" s="3"/>
      <c r="S48" s="13"/>
      <c r="T48" s="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7"/>
      <c r="BE48" s="24" t="s">
        <v>81</v>
      </c>
      <c r="BF48" s="25">
        <v>55.85</v>
      </c>
      <c r="BG48" t="s">
        <v>91</v>
      </c>
      <c r="BH48">
        <f>BF48*2</f>
        <v>111.7</v>
      </c>
    </row>
    <row r="49" spans="2:61" x14ac:dyDescent="0.25">
      <c r="B49" s="6"/>
      <c r="C49" s="6"/>
      <c r="D49" s="6"/>
      <c r="E49" s="7"/>
      <c r="F49" s="7"/>
      <c r="G49" s="7"/>
      <c r="H49" s="3"/>
      <c r="I49" s="3"/>
      <c r="J49" s="7"/>
      <c r="K49" s="7"/>
      <c r="L49" s="7"/>
      <c r="M49" s="3"/>
      <c r="N49" s="7"/>
      <c r="O49" s="3"/>
      <c r="P49" s="7"/>
      <c r="Q49" s="3"/>
      <c r="R49" s="3"/>
      <c r="S49" s="13"/>
      <c r="T49" s="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7"/>
      <c r="BE49" s="24" t="s">
        <v>4</v>
      </c>
      <c r="BF49" s="25">
        <v>63.55</v>
      </c>
    </row>
    <row r="50" spans="2:61" x14ac:dyDescent="0.25">
      <c r="B50" s="6"/>
      <c r="C50" s="6"/>
      <c r="D50" s="6"/>
      <c r="E50" s="7"/>
      <c r="F50" s="7"/>
      <c r="G50" s="7"/>
      <c r="H50" s="3"/>
      <c r="I50" s="3"/>
      <c r="J50" s="7"/>
      <c r="K50" s="7"/>
      <c r="L50" s="7"/>
      <c r="M50" s="3"/>
      <c r="N50" s="7"/>
      <c r="O50" s="3"/>
      <c r="P50" s="7"/>
      <c r="Q50" s="3"/>
      <c r="R50" s="3"/>
      <c r="S50" s="13"/>
      <c r="T50" s="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7"/>
      <c r="BE50" s="24" t="s">
        <v>1</v>
      </c>
      <c r="BF50" s="25">
        <v>32.07</v>
      </c>
    </row>
    <row r="51" spans="2:61" x14ac:dyDescent="0.25">
      <c r="B51" s="6"/>
      <c r="C51" s="6"/>
      <c r="D51" s="6"/>
      <c r="E51" s="7"/>
      <c r="F51" s="7"/>
      <c r="G51" s="7"/>
      <c r="H51" s="3"/>
      <c r="I51" s="3"/>
      <c r="J51" s="7"/>
      <c r="K51" s="7"/>
      <c r="L51" s="7"/>
      <c r="M51" s="3"/>
      <c r="N51" s="7"/>
      <c r="O51" s="3"/>
      <c r="P51" s="7"/>
      <c r="Q51" s="3"/>
      <c r="R51" s="3"/>
      <c r="S51" s="13"/>
      <c r="T51" s="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7"/>
      <c r="BE51" s="24" t="s">
        <v>84</v>
      </c>
      <c r="BF51" s="25">
        <v>16</v>
      </c>
    </row>
    <row r="52" spans="2:61" x14ac:dyDescent="0.25">
      <c r="B52" s="6"/>
      <c r="C52" s="6"/>
      <c r="D52" s="6"/>
      <c r="E52" s="7"/>
      <c r="F52" s="7"/>
      <c r="G52" s="7"/>
      <c r="H52" s="3"/>
      <c r="I52" s="3"/>
      <c r="J52" s="7"/>
      <c r="K52" s="7"/>
      <c r="L52" s="7"/>
      <c r="M52" s="3"/>
      <c r="N52" s="7"/>
      <c r="O52" s="3"/>
      <c r="P52" s="7"/>
      <c r="Q52" s="3"/>
      <c r="R52" s="3"/>
      <c r="S52" s="13"/>
      <c r="T52" s="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7"/>
      <c r="BE52" s="26" t="s">
        <v>82</v>
      </c>
      <c r="BF52" s="27">
        <f>3*BF51+2*BF48</f>
        <v>159.69999999999999</v>
      </c>
    </row>
    <row r="53" spans="2:61" x14ac:dyDescent="0.25">
      <c r="B53" s="6"/>
      <c r="C53" s="6"/>
      <c r="D53" s="6"/>
      <c r="E53" s="7"/>
      <c r="F53" s="7"/>
      <c r="G53" s="7"/>
      <c r="H53" s="3"/>
      <c r="I53" s="3"/>
      <c r="J53" s="7"/>
      <c r="K53" s="7"/>
      <c r="L53" s="7"/>
      <c r="M53" s="3"/>
      <c r="N53" s="7"/>
      <c r="O53" s="3"/>
      <c r="P53" s="7"/>
      <c r="Q53" s="3"/>
      <c r="R53" s="3"/>
      <c r="S53" s="13"/>
      <c r="T53" s="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7"/>
    </row>
    <row r="54" spans="2:61" x14ac:dyDescent="0.25">
      <c r="B54" s="6"/>
      <c r="C54" s="6"/>
      <c r="D54" s="6"/>
      <c r="E54" s="7"/>
      <c r="F54" s="7"/>
      <c r="G54" s="7"/>
      <c r="H54" s="3"/>
      <c r="I54" s="3"/>
      <c r="J54" s="7"/>
      <c r="K54" s="7"/>
      <c r="L54" s="7"/>
      <c r="M54" s="3"/>
      <c r="N54" s="7"/>
      <c r="O54" s="3"/>
      <c r="P54" s="7"/>
      <c r="Q54" s="3"/>
      <c r="R54" s="3"/>
      <c r="S54" s="13"/>
      <c r="T54" s="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7"/>
      <c r="BH54" t="s">
        <v>89</v>
      </c>
    </row>
    <row r="55" spans="2:61" x14ac:dyDescent="0.25">
      <c r="B55" s="6"/>
      <c r="C55" s="6"/>
      <c r="D55" s="6"/>
      <c r="E55" s="7"/>
      <c r="F55" s="7"/>
      <c r="G55" s="7"/>
      <c r="H55" s="3"/>
      <c r="I55" s="3"/>
      <c r="J55" s="7"/>
      <c r="K55" s="7"/>
      <c r="L55" s="7"/>
      <c r="M55" s="3"/>
      <c r="N55" s="7"/>
      <c r="O55" s="3"/>
      <c r="P55" s="7"/>
      <c r="Q55" s="3"/>
      <c r="R55" s="3"/>
      <c r="S55" s="13"/>
      <c r="T55" s="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7"/>
      <c r="BE55" s="28" t="s">
        <v>70</v>
      </c>
      <c r="BG55" t="s">
        <v>85</v>
      </c>
    </row>
    <row r="56" spans="2:61" x14ac:dyDescent="0.25">
      <c r="B56" s="6"/>
      <c r="C56" s="6"/>
      <c r="D56" s="6"/>
      <c r="E56" s="7"/>
      <c r="F56" s="7"/>
      <c r="G56" s="7"/>
      <c r="H56" s="3"/>
      <c r="I56" s="3"/>
      <c r="J56" s="7"/>
      <c r="K56" s="7"/>
      <c r="L56" s="7"/>
      <c r="M56" s="3"/>
      <c r="N56" s="7"/>
      <c r="O56" s="3"/>
      <c r="P56" s="7"/>
      <c r="Q56" s="3"/>
      <c r="R56" s="3"/>
      <c r="S56" s="13"/>
      <c r="T56" s="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7"/>
      <c r="BG56" s="1">
        <f>BF48+BF50+BF50</f>
        <v>119.99000000000001</v>
      </c>
    </row>
    <row r="57" spans="2:61" x14ac:dyDescent="0.25">
      <c r="B57" s="6"/>
      <c r="C57" s="6"/>
      <c r="D57" s="6"/>
      <c r="E57" s="7"/>
      <c r="F57" s="7"/>
      <c r="G57" s="7"/>
      <c r="H57" s="3"/>
      <c r="I57" s="3"/>
      <c r="J57" s="7"/>
      <c r="K57" s="7"/>
      <c r="L57" s="7"/>
      <c r="M57" s="3"/>
      <c r="N57" s="7"/>
      <c r="O57" s="3"/>
      <c r="P57" s="7"/>
      <c r="Q57" s="3"/>
      <c r="R57" s="3"/>
      <c r="S57" s="13"/>
      <c r="T57" s="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7"/>
      <c r="BE57" t="s">
        <v>74</v>
      </c>
      <c r="BG57">
        <f>100*(BF50*2)/BG56</f>
        <v>53.454454537878149</v>
      </c>
      <c r="BH57">
        <f>BG57*(BH59/BG59)</f>
        <v>8.0325610519724489</v>
      </c>
    </row>
    <row r="58" spans="2:61" x14ac:dyDescent="0.25">
      <c r="B58" s="6"/>
      <c r="C58" s="6"/>
      <c r="D58" s="6"/>
      <c r="E58" s="7"/>
      <c r="F58" s="7"/>
      <c r="G58" s="7"/>
      <c r="H58" s="3"/>
      <c r="I58" s="3"/>
      <c r="J58" s="7"/>
      <c r="K58" s="7"/>
      <c r="L58" s="7"/>
      <c r="M58" s="3"/>
      <c r="N58" s="7"/>
      <c r="O58" s="3"/>
      <c r="P58" s="7"/>
      <c r="Q58" s="3"/>
      <c r="R58" s="3"/>
      <c r="S58" s="13"/>
      <c r="T58" s="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7"/>
      <c r="BE58" t="s">
        <v>73</v>
      </c>
      <c r="BG58">
        <f>100*BF48/BG56</f>
        <v>46.545545462121837</v>
      </c>
    </row>
    <row r="59" spans="2:61" x14ac:dyDescent="0.25">
      <c r="B59" s="6"/>
      <c r="C59" s="6"/>
      <c r="D59" s="6"/>
      <c r="E59" s="7"/>
      <c r="F59" s="7"/>
      <c r="G59" s="7"/>
      <c r="H59" s="3"/>
      <c r="I59" s="3"/>
      <c r="J59" s="7"/>
      <c r="K59" s="7"/>
      <c r="L59" s="7"/>
      <c r="M59" s="3"/>
      <c r="N59" s="7"/>
      <c r="O59" s="3"/>
      <c r="P59" s="7"/>
      <c r="Q59" s="3"/>
      <c r="R59" s="3"/>
      <c r="S59" s="13"/>
      <c r="T59" s="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7"/>
      <c r="BE59" t="s">
        <v>75</v>
      </c>
      <c r="BG59" s="29">
        <f>BG58*(BF52/BH48)</f>
        <v>66.547212267688963</v>
      </c>
      <c r="BH59">
        <v>10</v>
      </c>
    </row>
    <row r="60" spans="2:61" x14ac:dyDescent="0.25">
      <c r="B60" s="6"/>
      <c r="C60" s="6"/>
      <c r="D60" s="6"/>
      <c r="E60" s="7"/>
      <c r="F60" s="7"/>
      <c r="G60" s="7"/>
      <c r="H60" s="3"/>
      <c r="I60" s="3"/>
      <c r="J60" s="7"/>
      <c r="K60" s="7"/>
      <c r="L60" s="7"/>
      <c r="M60" s="3"/>
      <c r="N60" s="7"/>
      <c r="O60" s="3"/>
      <c r="P60" s="7"/>
      <c r="Q60" s="3"/>
      <c r="R60" s="3"/>
      <c r="S60" s="13"/>
      <c r="T60" s="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7"/>
      <c r="BF60" t="s">
        <v>92</v>
      </c>
    </row>
    <row r="61" spans="2:61" x14ac:dyDescent="0.25">
      <c r="B61" s="6"/>
      <c r="C61" s="6"/>
      <c r="D61" s="6"/>
      <c r="E61" s="7"/>
      <c r="F61" s="7"/>
      <c r="G61" s="7"/>
      <c r="H61" s="3"/>
      <c r="I61" s="3"/>
      <c r="J61" s="7"/>
      <c r="K61" s="7"/>
      <c r="L61" s="7"/>
      <c r="M61" s="3"/>
      <c r="N61" s="7"/>
      <c r="O61" s="3"/>
      <c r="P61" s="7"/>
      <c r="Q61" s="3"/>
      <c r="R61" s="3"/>
      <c r="S61" s="13"/>
      <c r="T61" s="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7"/>
    </row>
    <row r="62" spans="2:61" x14ac:dyDescent="0.25">
      <c r="B62" s="6"/>
      <c r="C62" s="6"/>
      <c r="D62" s="6"/>
      <c r="E62" s="7"/>
      <c r="F62" s="7"/>
      <c r="G62" s="7"/>
      <c r="H62" s="3"/>
      <c r="I62" s="3"/>
      <c r="J62" s="7"/>
      <c r="K62" s="7"/>
      <c r="L62" s="7"/>
      <c r="M62" s="3"/>
      <c r="N62" s="7"/>
      <c r="O62" s="3"/>
      <c r="P62" s="7"/>
      <c r="Q62" s="3"/>
      <c r="R62" s="3"/>
      <c r="S62" s="13"/>
      <c r="T62" s="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7"/>
      <c r="BH62" t="s">
        <v>89</v>
      </c>
      <c r="BI62" t="s">
        <v>90</v>
      </c>
    </row>
    <row r="63" spans="2:61" x14ac:dyDescent="0.25">
      <c r="B63" s="6"/>
      <c r="C63" s="6"/>
      <c r="D63" s="6"/>
      <c r="E63" s="7"/>
      <c r="F63" s="7"/>
      <c r="G63" s="7"/>
      <c r="H63" s="3"/>
      <c r="I63" s="3"/>
      <c r="J63" s="7"/>
      <c r="K63" s="7"/>
      <c r="L63" s="7"/>
      <c r="M63" s="3"/>
      <c r="N63" s="7"/>
      <c r="O63" s="3"/>
      <c r="P63" s="7"/>
      <c r="Q63" s="3"/>
      <c r="R63" s="3"/>
      <c r="S63" s="13"/>
      <c r="T63" s="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7"/>
      <c r="BE63" s="30" t="s">
        <v>71</v>
      </c>
      <c r="BG63" t="s">
        <v>86</v>
      </c>
    </row>
    <row r="64" spans="2:61" x14ac:dyDescent="0.25">
      <c r="B64" s="6"/>
      <c r="C64" s="6"/>
      <c r="D64" s="6"/>
      <c r="E64" s="7"/>
      <c r="F64" s="7"/>
      <c r="G64" s="7"/>
      <c r="H64" s="3"/>
      <c r="I64" s="3"/>
      <c r="J64" s="7"/>
      <c r="K64" s="7"/>
      <c r="L64" s="7"/>
      <c r="M64" s="3"/>
      <c r="N64" s="7"/>
      <c r="O64" s="3"/>
      <c r="P64" s="7"/>
      <c r="Q64" s="3"/>
      <c r="R64" s="3"/>
      <c r="S64" s="13"/>
      <c r="T64" s="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7"/>
      <c r="BG64" s="1">
        <f>BF49+BF48+BF50+BF50</f>
        <v>183.54</v>
      </c>
    </row>
    <row r="65" spans="2:61" x14ac:dyDescent="0.25">
      <c r="B65" s="6"/>
      <c r="C65" s="6"/>
      <c r="D65" s="6"/>
      <c r="E65" s="7"/>
      <c r="F65" s="7"/>
      <c r="G65" s="7"/>
      <c r="H65" s="3"/>
      <c r="I65" s="3"/>
      <c r="J65" s="7"/>
      <c r="K65" s="7"/>
      <c r="L65" s="7"/>
      <c r="M65" s="3"/>
      <c r="N65" s="7"/>
      <c r="O65" s="3"/>
      <c r="P65" s="7"/>
      <c r="Q65" s="3"/>
      <c r="R65" s="3"/>
      <c r="S65" s="13"/>
      <c r="T65" s="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7"/>
      <c r="BE65" t="s">
        <v>76</v>
      </c>
      <c r="BG65">
        <f>100*(BF49/BG64)</f>
        <v>34.624604990737708</v>
      </c>
      <c r="BI65">
        <f>BG65*(BI66/BG66)</f>
        <v>8.917212347988773</v>
      </c>
    </row>
    <row r="66" spans="2:61" x14ac:dyDescent="0.25">
      <c r="B66" s="6"/>
      <c r="C66" s="6"/>
      <c r="D66" s="6"/>
      <c r="E66" s="7"/>
      <c r="F66" s="7"/>
      <c r="G66" s="7"/>
      <c r="H66" s="3"/>
      <c r="I66" s="3"/>
      <c r="J66" s="7"/>
      <c r="K66" s="7"/>
      <c r="L66" s="7"/>
      <c r="M66" s="3"/>
      <c r="N66" s="7"/>
      <c r="O66" s="3"/>
      <c r="P66" s="7"/>
      <c r="Q66" s="3"/>
      <c r="R66" s="3"/>
      <c r="S66" s="13"/>
      <c r="T66" s="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7"/>
      <c r="BE66" t="s">
        <v>77</v>
      </c>
      <c r="BG66">
        <f>100*(2*BF50)/BG64</f>
        <v>34.946060804184377</v>
      </c>
      <c r="BH66">
        <f>BG66*(BH68/BG68)</f>
        <v>8.0325610519724506</v>
      </c>
      <c r="BI66">
        <v>9</v>
      </c>
    </row>
    <row r="67" spans="2:61" x14ac:dyDescent="0.25">
      <c r="B67" s="6"/>
      <c r="C67" s="6"/>
      <c r="D67" s="6"/>
      <c r="E67" s="7"/>
      <c r="F67" s="7"/>
      <c r="G67" s="7"/>
      <c r="H67" s="3"/>
      <c r="I67" s="3"/>
      <c r="J67" s="7"/>
      <c r="K67" s="7"/>
      <c r="L67" s="7"/>
      <c r="M67" s="3"/>
      <c r="N67" s="7"/>
      <c r="O67" s="3"/>
      <c r="P67" s="7"/>
      <c r="Q67" s="3"/>
      <c r="R67" s="3"/>
      <c r="S67" s="13"/>
      <c r="T67" s="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7"/>
      <c r="BE67" t="s">
        <v>88</v>
      </c>
      <c r="BG67">
        <f>100*(BF48/BG64)</f>
        <v>30.429334205077911</v>
      </c>
    </row>
    <row r="68" spans="2:61" x14ac:dyDescent="0.25">
      <c r="B68" s="6"/>
      <c r="C68" s="6"/>
      <c r="D68" s="6"/>
      <c r="E68" s="7"/>
      <c r="F68" s="7"/>
      <c r="G68" s="7"/>
      <c r="H68" s="3"/>
      <c r="I68" s="3"/>
      <c r="J68" s="7"/>
      <c r="K68" s="7"/>
      <c r="L68" s="7"/>
      <c r="M68" s="3"/>
      <c r="N68" s="7"/>
      <c r="O68" s="3"/>
      <c r="P68" s="7"/>
      <c r="Q68" s="3"/>
      <c r="R68" s="3"/>
      <c r="S68" s="13"/>
      <c r="T68" s="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7"/>
      <c r="BE68" t="s">
        <v>75</v>
      </c>
      <c r="BG68" s="29">
        <f>BG67*(BF52/BH48)</f>
        <v>43.505502887653911</v>
      </c>
      <c r="BH68">
        <v>10</v>
      </c>
    </row>
    <row r="69" spans="2:61" x14ac:dyDescent="0.25">
      <c r="B69" s="6"/>
      <c r="C69" s="6"/>
      <c r="D69" s="6"/>
      <c r="E69" s="7"/>
      <c r="F69" s="7"/>
      <c r="G69" s="7"/>
      <c r="H69" s="3"/>
      <c r="I69" s="3"/>
      <c r="J69" s="7"/>
      <c r="K69" s="7"/>
      <c r="L69" s="7"/>
      <c r="M69" s="3"/>
      <c r="N69" s="7"/>
      <c r="O69" s="3"/>
      <c r="P69" s="7"/>
      <c r="Q69" s="3"/>
      <c r="R69" s="3"/>
      <c r="S69" s="13"/>
      <c r="T69" s="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7"/>
    </row>
    <row r="70" spans="2:61" x14ac:dyDescent="0.25">
      <c r="B70" s="6"/>
      <c r="C70" s="6"/>
      <c r="D70" s="6"/>
      <c r="E70" s="7"/>
      <c r="F70" s="7"/>
      <c r="G70" s="7"/>
      <c r="H70" s="3"/>
      <c r="I70" s="3"/>
      <c r="J70" s="7"/>
      <c r="K70" s="7"/>
      <c r="L70" s="7"/>
      <c r="M70" s="3"/>
      <c r="N70" s="7"/>
      <c r="O70" s="3"/>
      <c r="P70" s="7"/>
      <c r="Q70" s="3"/>
      <c r="R70" s="3"/>
      <c r="S70" s="13"/>
      <c r="T70" s="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7"/>
      <c r="BE70" s="31" t="s">
        <v>72</v>
      </c>
      <c r="BG70" t="s">
        <v>80</v>
      </c>
    </row>
    <row r="71" spans="2:61" x14ac:dyDescent="0.25">
      <c r="B71" s="6"/>
      <c r="C71" s="6"/>
      <c r="D71" s="6"/>
      <c r="E71" s="7"/>
      <c r="F71" s="7"/>
      <c r="G71" s="7"/>
      <c r="H71" s="3"/>
      <c r="I71" s="3"/>
      <c r="J71" s="7"/>
      <c r="K71" s="7"/>
      <c r="L71" s="7"/>
      <c r="M71" s="3"/>
      <c r="N71" s="7"/>
      <c r="O71" s="3"/>
      <c r="P71" s="7"/>
      <c r="Q71" s="3"/>
      <c r="R71" s="3"/>
      <c r="S71" s="13"/>
      <c r="T71" s="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7"/>
      <c r="BG71" s="1">
        <f>(5*BF49)+BF48+(4*BF50)</f>
        <v>501.88</v>
      </c>
    </row>
    <row r="72" spans="2:61" x14ac:dyDescent="0.25">
      <c r="B72" s="6"/>
      <c r="C72" s="6"/>
      <c r="D72" s="6"/>
      <c r="E72" s="7"/>
      <c r="F72" s="7"/>
      <c r="G72" s="7"/>
      <c r="H72" s="3"/>
      <c r="I72" s="3"/>
      <c r="J72" s="7"/>
      <c r="K72" s="7"/>
      <c r="L72" s="7"/>
      <c r="M72" s="3"/>
      <c r="N72" s="7"/>
      <c r="O72" s="3"/>
      <c r="P72" s="7"/>
      <c r="Q72" s="3"/>
      <c r="R72" s="3"/>
      <c r="S72" s="13"/>
      <c r="T72" s="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7"/>
      <c r="BE72" t="s">
        <v>78</v>
      </c>
      <c r="BG72">
        <f>100*(5*BF49)/BG71</f>
        <v>63.311947078983025</v>
      </c>
      <c r="BI72">
        <f>BG72*(BI73/BG73)</f>
        <v>9.9080137199875278</v>
      </c>
    </row>
    <row r="73" spans="2:61" x14ac:dyDescent="0.25">
      <c r="B73" s="6"/>
      <c r="C73" s="6"/>
      <c r="D73" s="6"/>
      <c r="E73" s="7"/>
      <c r="F73" s="7"/>
      <c r="G73" s="7"/>
      <c r="H73" s="3"/>
      <c r="I73" s="3"/>
      <c r="J73" s="7"/>
      <c r="K73" s="7"/>
      <c r="L73" s="7"/>
      <c r="M73" s="3"/>
      <c r="N73" s="7"/>
      <c r="O73" s="3"/>
      <c r="P73" s="7"/>
      <c r="Q73" s="3"/>
      <c r="R73" s="3"/>
      <c r="S73" s="13"/>
      <c r="T73" s="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7"/>
      <c r="BE73" t="s">
        <v>79</v>
      </c>
      <c r="BG73">
        <f>100*(4*BF50)/BG71</f>
        <v>25.559894795568663</v>
      </c>
      <c r="BH73">
        <f>BG73*(BH75/BG75)</f>
        <v>8.0325610519724506</v>
      </c>
      <c r="BI73">
        <v>4</v>
      </c>
    </row>
    <row r="74" spans="2:61" x14ac:dyDescent="0.25">
      <c r="B74" s="6"/>
      <c r="C74" s="6"/>
      <c r="D74" s="6"/>
      <c r="E74" s="7"/>
      <c r="F74" s="7"/>
      <c r="G74" s="7"/>
      <c r="H74" s="3"/>
      <c r="I74" s="3"/>
      <c r="J74" s="7"/>
      <c r="K74" s="7"/>
      <c r="L74" s="7"/>
      <c r="M74" s="3"/>
      <c r="N74" s="7"/>
      <c r="O74" s="3"/>
      <c r="P74" s="7"/>
      <c r="Q74" s="3"/>
      <c r="R74" s="3"/>
      <c r="S74" s="13"/>
      <c r="T74" s="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7"/>
      <c r="BE74" t="s">
        <v>87</v>
      </c>
      <c r="BG74">
        <f>100*(BF48/BG71)</f>
        <v>11.128158125448314</v>
      </c>
    </row>
    <row r="75" spans="2:61" x14ac:dyDescent="0.25">
      <c r="B75" s="6"/>
      <c r="C75" s="6"/>
      <c r="D75" s="6"/>
      <c r="E75" s="7"/>
      <c r="F75" s="7"/>
      <c r="G75" s="7"/>
      <c r="H75" s="3"/>
      <c r="I75" s="3"/>
      <c r="J75" s="7"/>
      <c r="K75" s="7"/>
      <c r="L75" s="7"/>
      <c r="M75" s="3"/>
      <c r="N75" s="7"/>
      <c r="O75" s="3"/>
      <c r="P75" s="7"/>
      <c r="Q75" s="3"/>
      <c r="R75" s="3"/>
      <c r="S75" s="13"/>
      <c r="T75" s="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7"/>
      <c r="BE75" t="s">
        <v>75</v>
      </c>
      <c r="BG75" s="29">
        <f>BG74*(BF52/BH48)</f>
        <v>15.910177731728698</v>
      </c>
      <c r="BH75">
        <v>5</v>
      </c>
    </row>
    <row r="76" spans="2:61" x14ac:dyDescent="0.25">
      <c r="B76" s="6"/>
      <c r="C76" s="6"/>
      <c r="D76" s="6"/>
      <c r="E76" s="7"/>
      <c r="F76" s="7"/>
      <c r="G76" s="7"/>
      <c r="H76" s="3"/>
      <c r="I76" s="3"/>
      <c r="J76" s="7"/>
      <c r="K76" s="7"/>
      <c r="L76" s="7"/>
      <c r="M76" s="3"/>
      <c r="N76" s="7"/>
      <c r="O76" s="3"/>
      <c r="P76" s="7"/>
      <c r="Q76" s="3"/>
      <c r="R76" s="3"/>
      <c r="S76" s="13"/>
      <c r="T76" s="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7"/>
    </row>
    <row r="77" spans="2:61" x14ac:dyDescent="0.25">
      <c r="B77" s="6"/>
      <c r="C77" s="6"/>
      <c r="D77" s="6"/>
      <c r="E77" s="7"/>
      <c r="F77" s="7"/>
      <c r="G77" s="7"/>
      <c r="H77" s="3"/>
      <c r="I77" s="3"/>
      <c r="J77" s="7"/>
      <c r="K77" s="7"/>
      <c r="L77" s="7"/>
      <c r="M77" s="3"/>
      <c r="N77" s="7"/>
      <c r="O77" s="3"/>
      <c r="P77" s="7"/>
      <c r="Q77" s="3"/>
      <c r="R77" s="3"/>
      <c r="S77" s="13"/>
      <c r="T77" s="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7"/>
    </row>
    <row r="78" spans="2:61" x14ac:dyDescent="0.25">
      <c r="B78" s="6"/>
      <c r="C78" s="6"/>
      <c r="D78" s="6"/>
      <c r="E78" s="7"/>
      <c r="F78" s="7"/>
      <c r="G78" s="7"/>
      <c r="H78" s="3"/>
      <c r="I78" s="3"/>
      <c r="J78" s="7"/>
      <c r="K78" s="7"/>
      <c r="L78" s="7"/>
      <c r="M78" s="3"/>
      <c r="N78" s="7"/>
      <c r="O78" s="3"/>
      <c r="P78" s="7"/>
      <c r="Q78" s="3"/>
      <c r="R78" s="3"/>
      <c r="S78" s="13"/>
      <c r="T78" s="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7"/>
    </row>
    <row r="79" spans="2:61" x14ac:dyDescent="0.25">
      <c r="B79" s="6"/>
      <c r="C79" s="6"/>
      <c r="D79" s="6"/>
      <c r="E79" s="7"/>
      <c r="F79" s="7"/>
      <c r="G79" s="7"/>
      <c r="H79" s="3"/>
      <c r="I79" s="3"/>
      <c r="J79" s="7"/>
      <c r="K79" s="7"/>
      <c r="L79" s="7"/>
      <c r="M79" s="3"/>
      <c r="N79" s="7"/>
      <c r="O79" s="3"/>
      <c r="P79" s="7"/>
      <c r="Q79" s="3"/>
      <c r="R79" s="3"/>
      <c r="S79" s="13"/>
      <c r="T79" s="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7"/>
    </row>
    <row r="80" spans="2:61" x14ac:dyDescent="0.25">
      <c r="B80" s="6"/>
      <c r="C80" s="6"/>
      <c r="D80" s="6"/>
      <c r="E80" s="7"/>
      <c r="F80" s="7"/>
      <c r="G80" s="7"/>
      <c r="H80" s="3"/>
      <c r="I80" s="3"/>
      <c r="J80" s="7"/>
      <c r="K80" s="7"/>
      <c r="L80" s="7"/>
      <c r="M80" s="3"/>
      <c r="N80" s="7"/>
      <c r="O80" s="3"/>
      <c r="P80" s="7"/>
      <c r="Q80" s="3"/>
      <c r="R80" s="3"/>
      <c r="S80" s="13"/>
      <c r="T80" s="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7"/>
    </row>
    <row r="81" spans="2:33" x14ac:dyDescent="0.25">
      <c r="B81" s="6"/>
      <c r="C81" s="6"/>
      <c r="D81" s="6"/>
      <c r="E81" s="7"/>
      <c r="F81" s="7"/>
      <c r="G81" s="7"/>
      <c r="H81" s="3"/>
      <c r="I81" s="3"/>
      <c r="J81" s="7"/>
      <c r="K81" s="7"/>
      <c r="L81" s="7"/>
      <c r="M81" s="3"/>
      <c r="N81" s="7"/>
      <c r="O81" s="3"/>
      <c r="P81" s="7"/>
      <c r="Q81" s="3"/>
      <c r="R81" s="3"/>
      <c r="S81" s="13"/>
      <c r="T81" s="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7"/>
    </row>
    <row r="82" spans="2:33" x14ac:dyDescent="0.25">
      <c r="B82" s="6"/>
      <c r="C82" s="6"/>
      <c r="D82" s="6"/>
      <c r="E82" s="7"/>
      <c r="F82" s="7"/>
      <c r="G82" s="7"/>
      <c r="H82" s="3"/>
      <c r="I82" s="3"/>
      <c r="J82" s="7"/>
      <c r="K82" s="7"/>
      <c r="L82" s="7"/>
      <c r="M82" s="3"/>
      <c r="N82" s="7"/>
      <c r="O82" s="3"/>
      <c r="P82" s="7"/>
      <c r="Q82" s="3"/>
      <c r="R82" s="3"/>
      <c r="S82" s="13"/>
      <c r="T82" s="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7"/>
    </row>
    <row r="83" spans="2:33" x14ac:dyDescent="0.25">
      <c r="B83" s="6"/>
      <c r="C83" s="6"/>
      <c r="D83" s="6"/>
      <c r="E83" s="7"/>
      <c r="F83" s="7"/>
      <c r="G83" s="7"/>
      <c r="H83" s="3"/>
      <c r="I83" s="3"/>
      <c r="J83" s="7"/>
      <c r="K83" s="7"/>
      <c r="L83" s="7"/>
      <c r="M83" s="3"/>
      <c r="N83" s="7"/>
      <c r="O83" s="3"/>
      <c r="P83" s="7"/>
      <c r="Q83" s="3"/>
      <c r="R83" s="3"/>
      <c r="S83" s="13"/>
      <c r="T83" s="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7"/>
    </row>
    <row r="84" spans="2:33" x14ac:dyDescent="0.25">
      <c r="B84" s="6"/>
      <c r="C84" s="6"/>
      <c r="D84" s="6"/>
      <c r="E84" s="7"/>
      <c r="F84" s="7"/>
      <c r="G84" s="7"/>
      <c r="H84" s="3"/>
      <c r="I84" s="3"/>
      <c r="J84" s="7"/>
      <c r="K84" s="7"/>
      <c r="L84" s="7"/>
      <c r="M84" s="3"/>
      <c r="N84" s="7"/>
      <c r="O84" s="3"/>
      <c r="P84" s="7"/>
      <c r="Q84" s="3"/>
      <c r="R84" s="3"/>
      <c r="S84" s="13"/>
      <c r="T84" s="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7"/>
    </row>
    <row r="85" spans="2:33" x14ac:dyDescent="0.25">
      <c r="B85" s="6"/>
      <c r="C85" s="6"/>
      <c r="D85" s="6"/>
      <c r="E85" s="7"/>
      <c r="F85" s="7"/>
      <c r="G85" s="7"/>
      <c r="H85" s="3"/>
      <c r="I85" s="3"/>
      <c r="J85" s="7"/>
      <c r="K85" s="7"/>
      <c r="L85" s="7"/>
      <c r="M85" s="3"/>
      <c r="N85" s="7"/>
      <c r="O85" s="3"/>
      <c r="P85" s="7"/>
      <c r="Q85" s="3"/>
      <c r="R85" s="3"/>
      <c r="S85" s="13"/>
      <c r="T85" s="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7"/>
    </row>
    <row r="86" spans="2:33" x14ac:dyDescent="0.25">
      <c r="B86" s="6"/>
      <c r="C86" s="6"/>
      <c r="D86" s="6"/>
      <c r="E86" s="7"/>
      <c r="F86" s="7"/>
      <c r="G86" s="7"/>
      <c r="H86" s="3"/>
      <c r="I86" s="3"/>
      <c r="J86" s="7"/>
      <c r="K86" s="7"/>
      <c r="L86" s="7"/>
      <c r="M86" s="3"/>
      <c r="N86" s="7"/>
      <c r="O86" s="3"/>
      <c r="P86" s="7"/>
      <c r="Q86" s="3"/>
      <c r="R86" s="3"/>
      <c r="S86" s="13"/>
      <c r="T86" s="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7"/>
    </row>
    <row r="87" spans="2:33" x14ac:dyDescent="0.25">
      <c r="B87" s="6"/>
      <c r="C87" s="6"/>
      <c r="D87" s="6"/>
      <c r="E87" s="7"/>
      <c r="F87" s="7"/>
      <c r="G87" s="7"/>
      <c r="H87" s="3"/>
      <c r="I87" s="3"/>
      <c r="J87" s="7"/>
      <c r="K87" s="7"/>
      <c r="L87" s="7"/>
      <c r="M87" s="3"/>
      <c r="N87" s="7"/>
      <c r="O87" s="3"/>
      <c r="P87" s="7"/>
      <c r="Q87" s="3"/>
      <c r="R87" s="3"/>
      <c r="S87" s="13"/>
      <c r="T87" s="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7"/>
    </row>
    <row r="88" spans="2:33" x14ac:dyDescent="0.25">
      <c r="B88" s="6"/>
      <c r="C88" s="6"/>
      <c r="D88" s="6"/>
      <c r="E88" s="7"/>
      <c r="F88" s="7"/>
      <c r="G88" s="7"/>
      <c r="H88" s="3"/>
      <c r="I88" s="3"/>
      <c r="J88" s="7"/>
      <c r="K88" s="7"/>
      <c r="L88" s="7"/>
      <c r="M88" s="3"/>
      <c r="N88" s="7"/>
      <c r="O88" s="3"/>
      <c r="P88" s="7"/>
      <c r="Q88" s="3"/>
      <c r="R88" s="3"/>
      <c r="S88" s="13"/>
      <c r="T88" s="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7"/>
    </row>
    <row r="89" spans="2:33" x14ac:dyDescent="0.25">
      <c r="B89" s="6"/>
      <c r="C89" s="6"/>
      <c r="D89" s="6"/>
      <c r="E89" s="7"/>
      <c r="F89" s="7"/>
      <c r="G89" s="7"/>
      <c r="H89" s="3"/>
      <c r="I89" s="3"/>
      <c r="J89" s="7"/>
      <c r="K89" s="7"/>
      <c r="L89" s="7"/>
      <c r="M89" s="3"/>
      <c r="N89" s="7"/>
      <c r="O89" s="3"/>
      <c r="P89" s="7"/>
      <c r="Q89" s="3"/>
      <c r="R89" s="3"/>
      <c r="S89" s="13"/>
      <c r="T89" s="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7"/>
    </row>
    <row r="90" spans="2:33" x14ac:dyDescent="0.25">
      <c r="B90" s="6"/>
      <c r="C90" s="6"/>
      <c r="D90" s="6"/>
      <c r="E90" s="7"/>
      <c r="F90" s="7"/>
      <c r="G90" s="7"/>
      <c r="H90" s="3"/>
      <c r="I90" s="3"/>
      <c r="J90" s="7"/>
      <c r="K90" s="7"/>
      <c r="L90" s="7"/>
      <c r="M90" s="3"/>
      <c r="N90" s="7"/>
      <c r="O90" s="3"/>
      <c r="P90" s="7"/>
      <c r="Q90" s="3"/>
      <c r="R90" s="3"/>
      <c r="S90" s="13"/>
      <c r="T90" s="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7"/>
    </row>
    <row r="91" spans="2:33" x14ac:dyDescent="0.25">
      <c r="B91" s="6"/>
      <c r="C91" s="6"/>
      <c r="D91" s="6"/>
      <c r="E91" s="7"/>
      <c r="F91" s="7"/>
      <c r="G91" s="7"/>
      <c r="H91" s="3"/>
      <c r="I91" s="3"/>
      <c r="J91" s="7"/>
      <c r="K91" s="7"/>
      <c r="L91" s="7"/>
      <c r="M91" s="3"/>
      <c r="N91" s="7"/>
      <c r="O91" s="3"/>
      <c r="P91" s="7"/>
      <c r="Q91" s="3"/>
      <c r="R91" s="3"/>
      <c r="S91" s="13"/>
      <c r="T91" s="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7"/>
    </row>
    <row r="92" spans="2:33" x14ac:dyDescent="0.25">
      <c r="B92" s="6"/>
      <c r="C92" s="6"/>
      <c r="D92" s="6"/>
      <c r="E92" s="7"/>
      <c r="F92" s="7"/>
      <c r="G92" s="7"/>
      <c r="H92" s="3"/>
      <c r="I92" s="3"/>
      <c r="J92" s="7"/>
      <c r="K92" s="7"/>
      <c r="L92" s="7"/>
      <c r="M92" s="3"/>
      <c r="N92" s="7"/>
      <c r="O92" s="3"/>
      <c r="P92" s="7"/>
      <c r="Q92" s="3"/>
      <c r="R92" s="3"/>
      <c r="S92" s="13"/>
      <c r="T92" s="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7"/>
    </row>
    <row r="93" spans="2:33" x14ac:dyDescent="0.25">
      <c r="B93" s="6"/>
      <c r="C93" s="6"/>
      <c r="D93" s="6"/>
      <c r="E93" s="7"/>
      <c r="F93" s="7"/>
      <c r="G93" s="7"/>
      <c r="H93" s="3"/>
      <c r="I93" s="3"/>
      <c r="J93" s="7"/>
      <c r="K93" s="7"/>
      <c r="L93" s="7"/>
      <c r="M93" s="3"/>
      <c r="N93" s="7"/>
      <c r="O93" s="3"/>
      <c r="P93" s="7"/>
      <c r="Q93" s="3"/>
      <c r="R93" s="3"/>
      <c r="S93" s="13"/>
      <c r="T93" s="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7"/>
    </row>
    <row r="94" spans="2:33" x14ac:dyDescent="0.25">
      <c r="B94" s="6"/>
      <c r="C94" s="6"/>
      <c r="D94" s="6"/>
      <c r="E94" s="7"/>
      <c r="F94" s="7"/>
      <c r="G94" s="7"/>
      <c r="H94" s="3"/>
      <c r="I94" s="3"/>
      <c r="J94" s="7"/>
      <c r="K94" s="7"/>
      <c r="L94" s="7"/>
      <c r="M94" s="3"/>
      <c r="N94" s="7"/>
      <c r="O94" s="3"/>
      <c r="P94" s="7"/>
      <c r="Q94" s="3"/>
      <c r="R94" s="3"/>
      <c r="S94" s="13"/>
      <c r="T94" s="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7"/>
    </row>
    <row r="95" spans="2:33" x14ac:dyDescent="0.25">
      <c r="B95" s="6"/>
      <c r="C95" s="6"/>
      <c r="D95" s="6"/>
      <c r="E95" s="7"/>
      <c r="F95" s="7"/>
      <c r="G95" s="7"/>
      <c r="H95" s="3"/>
      <c r="I95" s="3"/>
      <c r="J95" s="7"/>
      <c r="K95" s="7"/>
      <c r="L95" s="7"/>
      <c r="M95" s="3"/>
      <c r="N95" s="7"/>
      <c r="O95" s="3"/>
      <c r="P95" s="7"/>
      <c r="Q95" s="3"/>
      <c r="R95" s="3"/>
      <c r="S95" s="13"/>
      <c r="T95" s="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7"/>
    </row>
    <row r="96" spans="2:33" x14ac:dyDescent="0.25">
      <c r="B96" s="6"/>
      <c r="C96" s="6"/>
      <c r="D96" s="6"/>
      <c r="E96" s="7"/>
      <c r="F96" s="7"/>
      <c r="G96" s="7"/>
      <c r="H96" s="3"/>
      <c r="I96" s="3"/>
      <c r="J96" s="7"/>
      <c r="K96" s="7"/>
      <c r="L96" s="7"/>
      <c r="M96" s="3"/>
      <c r="N96" s="7"/>
      <c r="O96" s="3"/>
      <c r="P96" s="7"/>
      <c r="Q96" s="3"/>
      <c r="R96" s="3"/>
      <c r="S96" s="13"/>
      <c r="T96" s="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7"/>
    </row>
  </sheetData>
  <pageMargins left="0.31496062992125984" right="0.31496062992125984" top="0.35433070866141736" bottom="0.35433070866141736" header="0.31496062992125984" footer="0.31496062992125984"/>
  <pageSetup paperSize="9" scale="83" fitToWidth="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2"/>
  <sheetViews>
    <sheetView zoomScale="70" zoomScaleNormal="70" workbookViewId="0">
      <selection sqref="A1:H1"/>
    </sheetView>
  </sheetViews>
  <sheetFormatPr defaultRowHeight="15" x14ac:dyDescent="0.25"/>
  <sheetData>
    <row r="1" spans="1:8" x14ac:dyDescent="0.25">
      <c r="A1" s="89" t="s">
        <v>154</v>
      </c>
      <c r="B1" s="89"/>
      <c r="C1" s="89"/>
      <c r="D1" s="89"/>
      <c r="E1" s="89"/>
      <c r="F1" s="89"/>
      <c r="G1" s="89"/>
      <c r="H1" s="89"/>
    </row>
    <row r="66" spans="1:8" ht="15" customHeight="1" x14ac:dyDescent="0.25">
      <c r="A66" s="90" t="s">
        <v>155</v>
      </c>
      <c r="B66" s="90"/>
      <c r="C66" s="90"/>
      <c r="D66" s="90"/>
      <c r="E66" s="90"/>
      <c r="F66" s="90"/>
      <c r="G66" s="90"/>
      <c r="H66" s="90"/>
    </row>
    <row r="67" spans="1:8" x14ac:dyDescent="0.25">
      <c r="A67" s="90"/>
      <c r="B67" s="90"/>
      <c r="C67" s="90"/>
      <c r="D67" s="90"/>
      <c r="E67" s="90"/>
      <c r="F67" s="90"/>
      <c r="G67" s="90"/>
      <c r="H67" s="90"/>
    </row>
    <row r="68" spans="1:8" x14ac:dyDescent="0.25">
      <c r="A68" s="90"/>
      <c r="B68" s="90"/>
      <c r="C68" s="90"/>
      <c r="D68" s="90"/>
      <c r="E68" s="90"/>
      <c r="F68" s="90"/>
      <c r="G68" s="90"/>
      <c r="H68" s="90"/>
    </row>
    <row r="69" spans="1:8" x14ac:dyDescent="0.25">
      <c r="A69" s="90"/>
      <c r="B69" s="90"/>
      <c r="C69" s="90"/>
      <c r="D69" s="90"/>
      <c r="E69" s="90"/>
      <c r="F69" s="90"/>
      <c r="G69" s="90"/>
      <c r="H69" s="90"/>
    </row>
    <row r="70" spans="1:8" x14ac:dyDescent="0.25">
      <c r="A70" s="90"/>
      <c r="B70" s="90"/>
      <c r="C70" s="90"/>
      <c r="D70" s="90"/>
      <c r="E70" s="90"/>
      <c r="F70" s="90"/>
      <c r="G70" s="90"/>
      <c r="H70" s="90"/>
    </row>
    <row r="71" spans="1:8" x14ac:dyDescent="0.25">
      <c r="A71" s="88"/>
      <c r="B71" s="88"/>
      <c r="C71" s="88"/>
      <c r="D71" s="88"/>
      <c r="E71" s="88"/>
      <c r="F71" s="88"/>
      <c r="G71" s="88"/>
    </row>
    <row r="72" spans="1:8" x14ac:dyDescent="0.25">
      <c r="A72" s="88"/>
      <c r="B72" s="88"/>
      <c r="C72" s="88"/>
      <c r="D72" s="88"/>
      <c r="E72" s="88"/>
      <c r="F72" s="88"/>
      <c r="G72" s="88"/>
    </row>
  </sheetData>
  <mergeCells count="2">
    <mergeCell ref="A1:H1"/>
    <mergeCell ref="A66:H70"/>
  </mergeCells>
  <printOptions horizontalCentered="1" verticalCentered="1"/>
  <pageMargins left="0.70866141732283472" right="0.70866141732283472" top="0.55118110236220474" bottom="0.35433070866141736" header="0.31496062992125984" footer="0.31496062992125984"/>
  <pageSetup paperSize="9" scale="7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96"/>
  <sheetViews>
    <sheetView zoomScale="70" zoomScaleNormal="70" workbookViewId="0">
      <selection sqref="A1:R1"/>
    </sheetView>
  </sheetViews>
  <sheetFormatPr defaultRowHeight="15" x14ac:dyDescent="0.25"/>
  <cols>
    <col min="28" max="28" width="5.42578125" customWidth="1"/>
    <col min="29" max="29" width="10.42578125" customWidth="1"/>
    <col min="30" max="30" width="7.28515625" customWidth="1"/>
    <col min="31" max="31" width="9.28515625" style="8" customWidth="1"/>
    <col min="32" max="33" width="9.140625" style="8"/>
    <col min="34" max="35" width="9.140625" style="9"/>
    <col min="36" max="38" width="9.140625" style="8"/>
    <col min="39" max="39" width="9.140625" style="9"/>
    <col min="40" max="40" width="9.140625" style="8"/>
    <col min="41" max="41" width="9.140625" style="9"/>
    <col min="42" max="42" width="9.140625" style="8"/>
    <col min="43" max="44" width="9.140625" style="9"/>
    <col min="45" max="45" width="9.140625" style="14"/>
    <col min="46" max="46" width="9.140625" style="9"/>
    <col min="47" max="58" width="9.140625" style="14"/>
    <col min="59" max="59" width="9.140625" style="8"/>
  </cols>
  <sheetData>
    <row r="1" spans="1:60" x14ac:dyDescent="0.25">
      <c r="A1" s="89" t="s">
        <v>148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AA1" s="1" t="s">
        <v>147</v>
      </c>
    </row>
    <row r="2" spans="1:60" s="1" customFormat="1" x14ac:dyDescent="0.25">
      <c r="AB2" s="4"/>
      <c r="AC2" s="2" t="s">
        <v>20</v>
      </c>
      <c r="AD2" s="5" t="s">
        <v>21</v>
      </c>
      <c r="AE2" s="11" t="s">
        <v>69</v>
      </c>
      <c r="AF2" s="10" t="s">
        <v>68</v>
      </c>
      <c r="AG2" s="10" t="s">
        <v>67</v>
      </c>
      <c r="AH2" s="5" t="s">
        <v>0</v>
      </c>
      <c r="AI2" s="5" t="s">
        <v>1</v>
      </c>
      <c r="AJ2" s="10" t="s">
        <v>66</v>
      </c>
      <c r="AK2" s="11" t="s">
        <v>65</v>
      </c>
      <c r="AL2" s="10" t="s">
        <v>64</v>
      </c>
      <c r="AM2" s="5" t="s">
        <v>2</v>
      </c>
      <c r="AN2" s="10" t="s">
        <v>105</v>
      </c>
      <c r="AO2" s="5" t="s">
        <v>63</v>
      </c>
      <c r="AP2" s="10" t="s">
        <v>62</v>
      </c>
      <c r="AQ2" s="5" t="s">
        <v>3</v>
      </c>
      <c r="AR2" s="5" t="s">
        <v>4</v>
      </c>
      <c r="AS2" s="12" t="s">
        <v>5</v>
      </c>
      <c r="AT2" s="5" t="s">
        <v>6</v>
      </c>
      <c r="AU2" s="12" t="s">
        <v>7</v>
      </c>
      <c r="AV2" s="12" t="s">
        <v>8</v>
      </c>
      <c r="AW2" s="12" t="s">
        <v>9</v>
      </c>
      <c r="AX2" s="12" t="s">
        <v>10</v>
      </c>
      <c r="AY2" s="12" t="s">
        <v>11</v>
      </c>
      <c r="AZ2" s="12" t="s">
        <v>12</v>
      </c>
      <c r="BA2" s="12" t="s">
        <v>13</v>
      </c>
      <c r="BB2" s="12" t="s">
        <v>14</v>
      </c>
      <c r="BC2" s="12" t="s">
        <v>15</v>
      </c>
      <c r="BD2" s="12" t="s">
        <v>16</v>
      </c>
      <c r="BE2" s="12" t="s">
        <v>17</v>
      </c>
      <c r="BF2" s="12" t="s">
        <v>18</v>
      </c>
      <c r="BG2" s="11" t="s">
        <v>19</v>
      </c>
    </row>
    <row r="3" spans="1:60" x14ac:dyDescent="0.25">
      <c r="T3" s="32" t="s">
        <v>93</v>
      </c>
      <c r="V3" t="s">
        <v>94</v>
      </c>
      <c r="AB3" s="6">
        <v>1</v>
      </c>
      <c r="AC3" s="6" t="s">
        <v>22</v>
      </c>
      <c r="AD3" s="6">
        <v>103</v>
      </c>
      <c r="AE3" s="7">
        <v>21.687900000000003</v>
      </c>
      <c r="AF3" s="7"/>
      <c r="AG3" s="7">
        <v>41.723920454545457</v>
      </c>
      <c r="AH3" s="3"/>
      <c r="AI3" s="3"/>
      <c r="AJ3" s="7"/>
      <c r="AK3" s="7">
        <v>17.077586206896552</v>
      </c>
      <c r="AL3" s="7"/>
      <c r="AM3" s="3">
        <v>3.5449999999999995E-2</v>
      </c>
      <c r="AN3" s="3"/>
      <c r="AO3" s="3">
        <v>0.44659799999999999</v>
      </c>
      <c r="AP3" s="7">
        <v>7.2559259259259248</v>
      </c>
      <c r="AQ3" s="3">
        <v>1.1250000000000001E-2</v>
      </c>
      <c r="AR3" s="3">
        <v>1.8131294964028777</v>
      </c>
      <c r="AS3" s="13">
        <v>1.8018867924528299E-2</v>
      </c>
      <c r="AT3" s="3">
        <v>2.7499999999999998E-3</v>
      </c>
      <c r="AU3" s="13">
        <v>5.0000000000000001E-4</v>
      </c>
      <c r="AV3" s="13"/>
      <c r="AW3" s="13">
        <v>1.3414634146341462E-3</v>
      </c>
      <c r="AX3" s="13"/>
      <c r="AY3" s="13"/>
      <c r="AZ3" s="13"/>
      <c r="BA3" s="13">
        <v>1.1300000000000001E-2</v>
      </c>
      <c r="BB3" s="13"/>
      <c r="BC3" s="13"/>
      <c r="BD3" s="13">
        <v>3.3999999999999998E-3</v>
      </c>
      <c r="BE3" s="13"/>
      <c r="BF3" s="13">
        <v>1.5E-3</v>
      </c>
      <c r="BG3" s="7">
        <v>28.68</v>
      </c>
      <c r="BH3" s="8"/>
    </row>
    <row r="4" spans="1:60" x14ac:dyDescent="0.25">
      <c r="V4" s="1">
        <f>U10+U11+U12+U12+(6*U13)</f>
        <v>184.38</v>
      </c>
      <c r="AB4" s="6">
        <v>2</v>
      </c>
      <c r="AC4" s="6" t="s">
        <v>23</v>
      </c>
      <c r="AD4" s="6">
        <v>157</v>
      </c>
      <c r="AE4" s="7">
        <v>31.672800000000002</v>
      </c>
      <c r="AF4" s="7">
        <v>1.0604999999999998</v>
      </c>
      <c r="AG4" s="7">
        <v>48.689053030303029</v>
      </c>
      <c r="AH4" s="3"/>
      <c r="AI4" s="3">
        <v>0.33605000000000002</v>
      </c>
      <c r="AJ4" s="7">
        <v>9.9600000000000008E-2</v>
      </c>
      <c r="AK4" s="7">
        <v>15.885735632183909</v>
      </c>
      <c r="AL4" s="7">
        <v>6.1121999999999996E-2</v>
      </c>
      <c r="AM4" s="3">
        <v>3.95E-2</v>
      </c>
      <c r="AN4" s="3">
        <v>8.7366400000000004E-3</v>
      </c>
      <c r="AO4" s="3">
        <v>0.496693</v>
      </c>
      <c r="AP4" s="7">
        <v>2.5652081481481481</v>
      </c>
      <c r="AQ4" s="3">
        <v>3.2258064516129032E-3</v>
      </c>
      <c r="AR4" s="3">
        <v>0.4058273381294964</v>
      </c>
      <c r="AS4" s="13">
        <v>1.4339622641509434E-2</v>
      </c>
      <c r="AT4" s="3">
        <v>2.5000000000000001E-3</v>
      </c>
      <c r="AU4" s="13">
        <v>5.0000000000000001E-4</v>
      </c>
      <c r="AV4" s="13"/>
      <c r="AW4" s="13">
        <v>1.5447154471544715E-3</v>
      </c>
      <c r="AX4" s="13">
        <v>6.329113924050633E-4</v>
      </c>
      <c r="AY4" s="13">
        <v>3.5885167464114838E-4</v>
      </c>
      <c r="AZ4" s="13"/>
      <c r="BA4" s="13">
        <v>2.0500000000000001E-2</v>
      </c>
      <c r="BB4" s="13"/>
      <c r="BC4" s="13"/>
      <c r="BD4" s="13">
        <v>1.1999999999999999E-3</v>
      </c>
      <c r="BE4" s="13"/>
      <c r="BF4" s="13"/>
      <c r="BG4" s="7">
        <v>29.659999999999997</v>
      </c>
    </row>
    <row r="5" spans="1:60" x14ac:dyDescent="0.25">
      <c r="T5" t="s">
        <v>98</v>
      </c>
      <c r="V5">
        <f>100*(U10+U13)/V4</f>
        <v>30.415446360776659</v>
      </c>
      <c r="AB5" s="6">
        <v>3</v>
      </c>
      <c r="AC5" s="6" t="s">
        <v>24</v>
      </c>
      <c r="AD5" s="6">
        <v>274</v>
      </c>
      <c r="AE5" s="7"/>
      <c r="AF5" s="7">
        <v>0.71050000000000002</v>
      </c>
      <c r="AG5" s="7">
        <v>69.926931818181814</v>
      </c>
      <c r="AH5" s="3"/>
      <c r="AI5" s="3">
        <v>1.3718333333333332</v>
      </c>
      <c r="AJ5" s="7">
        <v>8.208E-2</v>
      </c>
      <c r="AK5" s="7">
        <v>4.5035344827586208</v>
      </c>
      <c r="AL5" s="7">
        <v>0.11356000000000001</v>
      </c>
      <c r="AM5" s="3"/>
      <c r="AN5" s="3"/>
      <c r="AO5" s="3">
        <v>0.104017</v>
      </c>
      <c r="AP5" s="7">
        <v>1.5323244444444444</v>
      </c>
      <c r="AQ5" s="3">
        <v>5.0537634408602148E-3</v>
      </c>
      <c r="AR5" s="3">
        <v>0.29273381294964035</v>
      </c>
      <c r="AS5" s="13">
        <v>1.8553459119496855E-2</v>
      </c>
      <c r="AT5" s="3">
        <v>5.9999999999999995E-4</v>
      </c>
      <c r="AU5" s="13"/>
      <c r="AV5" s="13">
        <v>6.6666666666666664E-4</v>
      </c>
      <c r="AW5" s="13">
        <v>4.0650406504065041E-4</v>
      </c>
      <c r="AX5" s="13"/>
      <c r="AY5" s="13">
        <v>7.0175438596491234E-4</v>
      </c>
      <c r="AZ5" s="13"/>
      <c r="BA5" s="13"/>
      <c r="BB5" s="13"/>
      <c r="BC5" s="13"/>
      <c r="BD5" s="13"/>
      <c r="BE5" s="13"/>
      <c r="BF5" s="13">
        <v>2.8999999999999998E-3</v>
      </c>
      <c r="BG5" s="7">
        <v>34.706666666666663</v>
      </c>
    </row>
    <row r="6" spans="1:60" x14ac:dyDescent="0.25">
      <c r="T6" t="s">
        <v>99</v>
      </c>
      <c r="V6">
        <f>100*(U11+U13)/V4</f>
        <v>21.857034385508189</v>
      </c>
      <c r="AB6" s="6">
        <v>4</v>
      </c>
      <c r="AC6" s="6" t="s">
        <v>25</v>
      </c>
      <c r="AD6" s="6">
        <v>317</v>
      </c>
      <c r="AE6" s="7">
        <v>17.1478</v>
      </c>
      <c r="AF6" s="7">
        <v>1.26525</v>
      </c>
      <c r="AG6" s="7">
        <v>39.472462121212132</v>
      </c>
      <c r="AH6" s="3">
        <v>0.76237499999999991</v>
      </c>
      <c r="AI6" s="3">
        <v>1.2221333333333333</v>
      </c>
      <c r="AJ6" s="7">
        <v>0.12004000000000001</v>
      </c>
      <c r="AK6" s="7">
        <v>20.151149425287354</v>
      </c>
      <c r="AL6" s="7">
        <v>0.1194885</v>
      </c>
      <c r="AM6" s="3">
        <v>2.76E-2</v>
      </c>
      <c r="AN6" s="3"/>
      <c r="AO6" s="3">
        <v>0.4642710000000001</v>
      </c>
      <c r="AP6" s="7">
        <v>3.3836624691358019</v>
      </c>
      <c r="AQ6" s="3">
        <v>3.2258064516129032E-3</v>
      </c>
      <c r="AR6" s="3">
        <v>0.59592326139088725</v>
      </c>
      <c r="AS6" s="13">
        <v>8.4905660377358489E-3</v>
      </c>
      <c r="AT6" s="3">
        <v>3.3500000000000001E-3</v>
      </c>
      <c r="AU6" s="13"/>
      <c r="AV6" s="13">
        <v>7.6666666666666669E-4</v>
      </c>
      <c r="AW6" s="13">
        <v>1.910569105691057E-3</v>
      </c>
      <c r="AX6" s="13">
        <v>8.8607594936708858E-4</v>
      </c>
      <c r="AY6" s="13">
        <v>9.090909090909092E-4</v>
      </c>
      <c r="AZ6" s="13">
        <v>7.7586206896551732E-4</v>
      </c>
      <c r="BA6" s="13">
        <v>1.15E-3</v>
      </c>
      <c r="BB6" s="13"/>
      <c r="BC6" s="13"/>
      <c r="BD6" s="13"/>
      <c r="BE6" s="13"/>
      <c r="BF6" s="13">
        <v>1E-3</v>
      </c>
      <c r="BG6" s="7">
        <v>33.72</v>
      </c>
    </row>
    <row r="7" spans="1:60" x14ac:dyDescent="0.25">
      <c r="AB7" s="6">
        <v>5</v>
      </c>
      <c r="AC7" s="6" t="s">
        <v>26</v>
      </c>
      <c r="AD7" s="6">
        <v>294</v>
      </c>
      <c r="AE7" s="7">
        <v>11.603400000000001</v>
      </c>
      <c r="AF7" s="7">
        <v>9.0335000000000001</v>
      </c>
      <c r="AG7" s="7">
        <v>59.559280303030299</v>
      </c>
      <c r="AH7" s="3">
        <v>0.15862500000000002</v>
      </c>
      <c r="AI7" s="3">
        <v>2.8048333333333333</v>
      </c>
      <c r="AJ7" s="7">
        <v>3.4114399999999994</v>
      </c>
      <c r="AK7" s="7">
        <v>1.0585689655172412</v>
      </c>
      <c r="AL7" s="7">
        <v>0.46214466666666665</v>
      </c>
      <c r="AM7" s="3">
        <v>5.2066666666666671E-2</v>
      </c>
      <c r="AN7" s="3">
        <v>1.2707840000000001E-2</v>
      </c>
      <c r="AO7" s="3">
        <v>0.105092</v>
      </c>
      <c r="AP7" s="7">
        <v>6.1359358024691346</v>
      </c>
      <c r="AQ7" s="3">
        <v>1.3844086021505376E-2</v>
      </c>
      <c r="AR7" s="3">
        <v>0.13611510791366907</v>
      </c>
      <c r="AS7" s="13">
        <v>8.3018867924528287E-3</v>
      </c>
      <c r="AT7" s="3">
        <v>6.0000000000000006E-4</v>
      </c>
      <c r="AU7" s="13"/>
      <c r="AV7" s="13">
        <v>5.8333333333333336E-3</v>
      </c>
      <c r="AW7" s="13">
        <v>7.7235772357723577E-4</v>
      </c>
      <c r="AX7" s="13">
        <v>1.561181434599156E-3</v>
      </c>
      <c r="AY7" s="13">
        <v>5.6937799043062197E-3</v>
      </c>
      <c r="AZ7" s="13">
        <v>1.1781609195402301E-3</v>
      </c>
      <c r="BA7" s="13">
        <v>2.6999999999999997E-3</v>
      </c>
      <c r="BB7" s="13"/>
      <c r="BC7" s="13"/>
      <c r="BD7" s="13"/>
      <c r="BE7" s="13">
        <v>1.4E-3</v>
      </c>
      <c r="BF7" s="13">
        <v>8.9999999999999998E-4</v>
      </c>
      <c r="BG7" s="7">
        <v>27.656666666666666</v>
      </c>
    </row>
    <row r="8" spans="1:60" x14ac:dyDescent="0.25">
      <c r="AB8" s="6">
        <v>6</v>
      </c>
      <c r="AC8" s="6" t="s">
        <v>27</v>
      </c>
      <c r="AD8" s="6">
        <v>291</v>
      </c>
      <c r="AE8" s="7"/>
      <c r="AF8" s="7">
        <v>8.2739999999999991</v>
      </c>
      <c r="AG8" s="7">
        <v>53.609431818181825</v>
      </c>
      <c r="AH8" s="3"/>
      <c r="AI8" s="3">
        <v>6.2129000000000003</v>
      </c>
      <c r="AJ8" s="7">
        <v>4.4104399999999995</v>
      </c>
      <c r="AK8" s="7"/>
      <c r="AL8" s="7">
        <v>0.42451399999999995</v>
      </c>
      <c r="AM8" s="3">
        <v>6.2099999999999989E-2</v>
      </c>
      <c r="AN8" s="3">
        <v>1.4246680000000001E-2</v>
      </c>
      <c r="AO8" s="3">
        <v>3.0271999999999997E-2</v>
      </c>
      <c r="AP8" s="7">
        <v>7.5140320987654308</v>
      </c>
      <c r="AQ8" s="3">
        <v>8.2258064516129038E-3</v>
      </c>
      <c r="AR8" s="3">
        <v>6.546762589928058E-3</v>
      </c>
      <c r="AS8" s="13">
        <v>5.2201257861635222E-3</v>
      </c>
      <c r="AT8" s="3">
        <v>7.7333333333333342E-3</v>
      </c>
      <c r="AU8" s="13">
        <v>6.9999999999999999E-4</v>
      </c>
      <c r="AV8" s="13">
        <v>7.6E-3</v>
      </c>
      <c r="AW8" s="13">
        <v>6.5040650406504076E-4</v>
      </c>
      <c r="AX8" s="13">
        <v>2.3628691983122361E-3</v>
      </c>
      <c r="AY8" s="13">
        <v>4.6730462519936206E-3</v>
      </c>
      <c r="AZ8" s="13">
        <v>8.3333333333333328E-4</v>
      </c>
      <c r="BA8" s="13">
        <v>3.6666666666666666E-3</v>
      </c>
      <c r="BB8" s="13"/>
      <c r="BC8" s="13">
        <v>1.1000000000000001E-3</v>
      </c>
      <c r="BD8" s="13"/>
      <c r="BE8" s="13"/>
      <c r="BF8" s="13">
        <v>1.1000000000000001E-3</v>
      </c>
      <c r="BG8" s="7">
        <v>30.643333333333334</v>
      </c>
    </row>
    <row r="9" spans="1:60" x14ac:dyDescent="0.25">
      <c r="T9" t="s">
        <v>83</v>
      </c>
      <c r="AB9" s="6">
        <v>7</v>
      </c>
      <c r="AC9" s="6" t="s">
        <v>28</v>
      </c>
      <c r="AD9" s="6">
        <v>428</v>
      </c>
      <c r="AE9" s="7"/>
      <c r="AF9" s="7">
        <v>9.0754999999999999</v>
      </c>
      <c r="AG9" s="7">
        <v>46.447727272727278</v>
      </c>
      <c r="AH9" s="3">
        <v>0.13941666666666666</v>
      </c>
      <c r="AI9" s="3">
        <v>9.4399999999999998E-2</v>
      </c>
      <c r="AJ9" s="7">
        <v>6.2654799999999993</v>
      </c>
      <c r="AK9" s="7">
        <v>1.0332241379310345</v>
      </c>
      <c r="AL9" s="7">
        <v>0.6378286666666666</v>
      </c>
      <c r="AM9" s="3">
        <v>3.2599999999999997E-2</v>
      </c>
      <c r="AN9" s="3">
        <v>9.9280000000000011E-3</v>
      </c>
      <c r="AO9" s="3">
        <v>0.10947799999999999</v>
      </c>
      <c r="AP9" s="7">
        <v>5.8956958024691355</v>
      </c>
      <c r="AQ9" s="3">
        <v>3.5215053763440864E-3</v>
      </c>
      <c r="AR9" s="3">
        <v>3.3812949640287773E-3</v>
      </c>
      <c r="AS9" s="13">
        <v>7.9874213836477973E-3</v>
      </c>
      <c r="AT9" s="3"/>
      <c r="AU9" s="13"/>
      <c r="AV9" s="13">
        <v>1.9166666666666669E-2</v>
      </c>
      <c r="AW9" s="13">
        <v>2.2357723577235773E-3</v>
      </c>
      <c r="AX9" s="13">
        <v>6.7088607594936707E-3</v>
      </c>
      <c r="AY9" s="13">
        <v>6.204146730462521E-3</v>
      </c>
      <c r="AZ9" s="13">
        <v>1.7528735632183908E-3</v>
      </c>
      <c r="BA9" s="13"/>
      <c r="BB9" s="13">
        <v>1.1999999999999999E-3</v>
      </c>
      <c r="BC9" s="13">
        <v>1.1999999999999999E-3</v>
      </c>
      <c r="BD9" s="13"/>
      <c r="BE9" s="13">
        <v>3.7000000000000002E-3</v>
      </c>
      <c r="BF9" s="13"/>
      <c r="BG9" s="7">
        <v>41.38</v>
      </c>
    </row>
    <row r="10" spans="1:60" x14ac:dyDescent="0.25">
      <c r="T10" t="s">
        <v>95</v>
      </c>
      <c r="U10">
        <v>40.08</v>
      </c>
      <c r="AB10" s="6">
        <v>8</v>
      </c>
      <c r="AC10" s="6" t="s">
        <v>29</v>
      </c>
      <c r="AD10" s="6">
        <v>512</v>
      </c>
      <c r="AE10" s="7"/>
      <c r="AF10" s="7">
        <v>6.8932499999999983</v>
      </c>
      <c r="AG10" s="7">
        <v>14.445607954545455</v>
      </c>
      <c r="AH10" s="3"/>
      <c r="AI10" s="3">
        <v>5.6095666666666668</v>
      </c>
      <c r="AJ10" s="7">
        <v>0.27666000000000002</v>
      </c>
      <c r="AK10" s="7">
        <v>32.690804597701145</v>
      </c>
      <c r="AL10" s="7">
        <v>0.16825249999999997</v>
      </c>
      <c r="AM10" s="3">
        <v>2.1133333333333334E-2</v>
      </c>
      <c r="AN10" s="3"/>
      <c r="AO10" s="3">
        <v>0.28504699999999999</v>
      </c>
      <c r="AP10" s="7">
        <v>10.097706666666665</v>
      </c>
      <c r="AQ10" s="3"/>
      <c r="AR10" s="3">
        <v>4.0837649880095919</v>
      </c>
      <c r="AS10" s="13">
        <v>1.3018867924528301E-2</v>
      </c>
      <c r="AT10" s="3"/>
      <c r="AU10" s="13">
        <v>7.3333333333333334E-4</v>
      </c>
      <c r="AV10" s="13">
        <v>7.5000000000000002E-4</v>
      </c>
      <c r="AW10" s="13">
        <v>1.0569105691056908E-2</v>
      </c>
      <c r="AX10" s="13">
        <v>2.5316455696202532E-3</v>
      </c>
      <c r="AY10" s="13">
        <v>3.3971291866028708E-3</v>
      </c>
      <c r="AZ10" s="13">
        <v>1.1206896551724137E-3</v>
      </c>
      <c r="BA10" s="13">
        <v>1.4E-3</v>
      </c>
      <c r="BB10" s="13"/>
      <c r="BC10" s="13"/>
      <c r="BD10" s="13">
        <v>4.2999999999999991E-3</v>
      </c>
      <c r="BE10" s="13"/>
      <c r="BF10" s="13"/>
      <c r="BG10" s="7">
        <v>35.346666666666664</v>
      </c>
    </row>
    <row r="11" spans="1:60" x14ac:dyDescent="0.25">
      <c r="T11" t="s">
        <v>96</v>
      </c>
      <c r="U11">
        <v>24.3</v>
      </c>
      <c r="AB11" s="6">
        <v>9</v>
      </c>
      <c r="AC11" s="6" t="s">
        <v>30</v>
      </c>
      <c r="AD11" s="6">
        <v>587</v>
      </c>
      <c r="AE11" s="7">
        <v>12.865</v>
      </c>
      <c r="AF11" s="7">
        <v>10.283000000000001</v>
      </c>
      <c r="AG11" s="7">
        <v>45.45068181818182</v>
      </c>
      <c r="AH11" s="3">
        <v>9.3124999999999986E-2</v>
      </c>
      <c r="AI11" s="3">
        <v>1.2182000000000002</v>
      </c>
      <c r="AJ11" s="7">
        <v>2.5561599999999998</v>
      </c>
      <c r="AK11" s="7">
        <v>2.5843678160919539</v>
      </c>
      <c r="AL11" s="7">
        <v>0.61717633333333333</v>
      </c>
      <c r="AM11" s="3">
        <v>5.8499999999999996E-2</v>
      </c>
      <c r="AN11" s="3">
        <v>1.032512E-2</v>
      </c>
      <c r="AO11" s="3">
        <v>6.837E-2</v>
      </c>
      <c r="AP11" s="7">
        <v>11.502743456790123</v>
      </c>
      <c r="AQ11" s="3">
        <v>8.6021505376344086E-3</v>
      </c>
      <c r="AR11" s="3">
        <v>0.3987290167865708</v>
      </c>
      <c r="AS11" s="13">
        <v>1.3270440251572327E-2</v>
      </c>
      <c r="AT11" s="3">
        <v>9.5E-4</v>
      </c>
      <c r="AU11" s="13">
        <v>1E-3</v>
      </c>
      <c r="AV11" s="13">
        <v>5.8333333333333336E-3</v>
      </c>
      <c r="AW11" s="13">
        <v>1.3414634146341464E-3</v>
      </c>
      <c r="AX11" s="13">
        <v>2.8270042194092826E-3</v>
      </c>
      <c r="AY11" s="13">
        <v>4.0191387559808615E-3</v>
      </c>
      <c r="AZ11" s="13">
        <v>1.0344827586206897E-3</v>
      </c>
      <c r="BA11" s="13">
        <v>2.9333333333333334E-3</v>
      </c>
      <c r="BB11" s="13"/>
      <c r="BC11" s="13">
        <v>1.8E-3</v>
      </c>
      <c r="BD11" s="13">
        <v>3.5000000000000001E-3</v>
      </c>
      <c r="BE11" s="13">
        <v>2E-3</v>
      </c>
      <c r="BF11" s="13">
        <v>1.2999999999999999E-3</v>
      </c>
      <c r="BG11" s="7">
        <v>32.78</v>
      </c>
    </row>
    <row r="12" spans="1:60" x14ac:dyDescent="0.25">
      <c r="T12" t="s">
        <v>97</v>
      </c>
      <c r="U12">
        <v>12</v>
      </c>
      <c r="AB12" s="6">
        <v>10</v>
      </c>
      <c r="AC12" s="6" t="s">
        <v>31</v>
      </c>
      <c r="AD12" s="6">
        <v>306</v>
      </c>
      <c r="AE12" s="7"/>
      <c r="AF12" s="7">
        <v>15.200499999999998</v>
      </c>
      <c r="AG12" s="7">
        <v>57.694886363636378</v>
      </c>
      <c r="AH12" s="3"/>
      <c r="AI12" s="3">
        <v>1.4773666666666667</v>
      </c>
      <c r="AJ12" s="7"/>
      <c r="AK12" s="7">
        <v>0.61555747126436777</v>
      </c>
      <c r="AL12" s="7">
        <v>1.0700246666666664</v>
      </c>
      <c r="AM12" s="3">
        <v>2.5866666666666666E-2</v>
      </c>
      <c r="AN12" s="3">
        <v>1.0258933333333334E-2</v>
      </c>
      <c r="AO12" s="3">
        <v>7.8045000000000003E-2</v>
      </c>
      <c r="AP12" s="7">
        <v>5.2812548148148144</v>
      </c>
      <c r="AQ12" s="3">
        <v>6.7473118279569892E-3</v>
      </c>
      <c r="AR12" s="3">
        <v>2.2062350119904078E-2</v>
      </c>
      <c r="AS12" s="13">
        <v>2.0817610062893083E-2</v>
      </c>
      <c r="AT12" s="3"/>
      <c r="AU12" s="13"/>
      <c r="AV12" s="13">
        <v>5.9999999999999995E-4</v>
      </c>
      <c r="AW12" s="13">
        <v>2.3577235772357721E-3</v>
      </c>
      <c r="AX12" s="13">
        <v>2.1097046413502112E-3</v>
      </c>
      <c r="AY12" s="13">
        <v>6.8899521531100493E-3</v>
      </c>
      <c r="AZ12" s="13">
        <v>1.724137931034483E-3</v>
      </c>
      <c r="BA12" s="13">
        <v>1.1000000000000001E-3</v>
      </c>
      <c r="BB12" s="13"/>
      <c r="BC12" s="13"/>
      <c r="BD12" s="13"/>
      <c r="BE12" s="13"/>
      <c r="BF12" s="13"/>
      <c r="BG12" s="7">
        <v>30.290000000000003</v>
      </c>
    </row>
    <row r="13" spans="1:60" x14ac:dyDescent="0.25">
      <c r="T13" t="s">
        <v>84</v>
      </c>
      <c r="U13">
        <v>16</v>
      </c>
      <c r="AB13" s="6">
        <v>11</v>
      </c>
      <c r="AC13" s="6" t="s">
        <v>32</v>
      </c>
      <c r="AD13" s="6">
        <v>351</v>
      </c>
      <c r="AE13" s="7"/>
      <c r="AF13" s="7">
        <v>16.218999999999998</v>
      </c>
      <c r="AG13" s="7">
        <v>47.084053030303032</v>
      </c>
      <c r="AH13" s="3">
        <v>0.29245833333333332</v>
      </c>
      <c r="AI13" s="3">
        <v>2.0559000000000003</v>
      </c>
      <c r="AJ13" s="7"/>
      <c r="AK13" s="7">
        <v>7.9826954022988517</v>
      </c>
      <c r="AL13" s="7">
        <v>1.3552606666666664</v>
      </c>
      <c r="AM13" s="3">
        <v>4.6100000000000002E-2</v>
      </c>
      <c r="AN13" s="3"/>
      <c r="AO13" s="3">
        <v>0.40174900000000002</v>
      </c>
      <c r="AP13" s="7">
        <v>14.6778024691358</v>
      </c>
      <c r="AQ13" s="3">
        <v>0.01</v>
      </c>
      <c r="AR13" s="3">
        <v>0.52822541966426872</v>
      </c>
      <c r="AS13" s="13">
        <v>0.33251572327044021</v>
      </c>
      <c r="AT13" s="3"/>
      <c r="AU13" s="13"/>
      <c r="AV13" s="13">
        <v>4.4999999999999999E-4</v>
      </c>
      <c r="AW13" s="13">
        <v>1.7113821138211385E-2</v>
      </c>
      <c r="AX13" s="13">
        <v>5.0632911392405064E-3</v>
      </c>
      <c r="AY13" s="13">
        <v>5.9649122807017554E-3</v>
      </c>
      <c r="AZ13" s="13">
        <v>1.4080459770114942E-3</v>
      </c>
      <c r="BA13" s="13">
        <v>1.4E-3</v>
      </c>
      <c r="BB13" s="13"/>
      <c r="BC13" s="13"/>
      <c r="BD13" s="13"/>
      <c r="BE13" s="13"/>
      <c r="BF13" s="13"/>
      <c r="BG13" s="7">
        <v>20.943333333333335</v>
      </c>
    </row>
    <row r="14" spans="1:60" x14ac:dyDescent="0.25">
      <c r="AB14" s="6">
        <v>12</v>
      </c>
      <c r="AC14" s="6" t="s">
        <v>33</v>
      </c>
      <c r="AD14" s="6">
        <v>365</v>
      </c>
      <c r="AE14" s="7">
        <v>15.935999999999998</v>
      </c>
      <c r="AF14" s="7">
        <v>16.309999999999999</v>
      </c>
      <c r="AG14" s="7">
        <v>45.924886363636368</v>
      </c>
      <c r="AH14" s="3"/>
      <c r="AI14" s="3">
        <v>2.1196000000000002</v>
      </c>
      <c r="AJ14" s="7">
        <v>0.91139999999999988</v>
      </c>
      <c r="AK14" s="7">
        <v>2.3900977011494255</v>
      </c>
      <c r="AL14" s="7">
        <v>0.95590799999999998</v>
      </c>
      <c r="AM14" s="3">
        <v>4.0133333333333326E-2</v>
      </c>
      <c r="AN14" s="3"/>
      <c r="AO14" s="3">
        <v>0.29592600000000002</v>
      </c>
      <c r="AP14" s="7">
        <v>9.6561014814814801</v>
      </c>
      <c r="AQ14" s="3">
        <v>1.1155913978494626E-2</v>
      </c>
      <c r="AR14" s="3">
        <v>1.5443645083932854E-2</v>
      </c>
      <c r="AS14" s="13">
        <v>5.289308176100628E-2</v>
      </c>
      <c r="AT14" s="3">
        <v>1.2999999999999999E-3</v>
      </c>
      <c r="AU14" s="13"/>
      <c r="AV14" s="13">
        <v>6.9999999999999999E-4</v>
      </c>
      <c r="AW14" s="13">
        <v>1.3008130081300813E-2</v>
      </c>
      <c r="AX14" s="13">
        <v>2.8691983122362871E-3</v>
      </c>
      <c r="AY14" s="13">
        <v>8.8995215311004801E-3</v>
      </c>
      <c r="AZ14" s="13">
        <v>1.6379310344827587E-3</v>
      </c>
      <c r="BA14" s="13">
        <v>8.9999999999999998E-4</v>
      </c>
      <c r="BB14" s="13"/>
      <c r="BC14" s="13">
        <v>2.0999999999999999E-3</v>
      </c>
      <c r="BD14" s="13"/>
      <c r="BE14" s="13"/>
      <c r="BF14" s="13"/>
      <c r="BG14" s="7">
        <v>30.5</v>
      </c>
    </row>
    <row r="15" spans="1:60" s="1" customFormat="1" x14ac:dyDescent="0.25">
      <c r="AB15" s="33">
        <v>13</v>
      </c>
      <c r="AC15" s="33" t="s">
        <v>34</v>
      </c>
      <c r="AD15" s="33">
        <v>100</v>
      </c>
      <c r="AE15" s="34">
        <v>20.395866666666667</v>
      </c>
      <c r="AF15" s="34">
        <v>8.5960000000000001</v>
      </c>
      <c r="AG15" s="34">
        <v>28.756250000000001</v>
      </c>
      <c r="AH15" s="35"/>
      <c r="AI15" s="35">
        <v>0.1908</v>
      </c>
      <c r="AJ15" s="34">
        <v>8.7199999999999986E-2</v>
      </c>
      <c r="AK15" s="35">
        <v>21.418390804597703</v>
      </c>
      <c r="AL15" s="34">
        <v>0.54113566666666668</v>
      </c>
      <c r="AM15" s="35">
        <v>2.8400000000000002E-2</v>
      </c>
      <c r="AN15" s="35"/>
      <c r="AO15" s="35">
        <v>0.48852299999999999</v>
      </c>
      <c r="AP15" s="34">
        <v>3.7651017283950612</v>
      </c>
      <c r="AQ15" s="35">
        <v>1.8548387096774194E-3</v>
      </c>
      <c r="AR15" s="35">
        <v>1.5812470023980816</v>
      </c>
      <c r="AS15" s="36"/>
      <c r="AT15" s="35"/>
      <c r="AU15" s="36">
        <v>2.9999999999999997E-4</v>
      </c>
      <c r="AV15" s="36">
        <v>9.3333333333333332E-4</v>
      </c>
      <c r="AW15" s="36">
        <v>5.2439024390243906E-3</v>
      </c>
      <c r="AX15" s="36">
        <v>1.0970464135021097E-3</v>
      </c>
      <c r="AY15" s="36">
        <v>3.3333333333333335E-3</v>
      </c>
      <c r="AZ15" s="36">
        <v>1.350574712643678E-3</v>
      </c>
      <c r="BA15" s="36">
        <v>1.3000000000000002E-3</v>
      </c>
      <c r="BB15" s="36"/>
      <c r="BC15" s="36"/>
      <c r="BD15" s="36">
        <v>2.0499999999999997E-3</v>
      </c>
      <c r="BE15" s="36"/>
      <c r="BF15" s="36"/>
      <c r="BG15" s="11">
        <v>31.51</v>
      </c>
    </row>
    <row r="16" spans="1:60" x14ac:dyDescent="0.25">
      <c r="AB16" s="33">
        <v>14</v>
      </c>
      <c r="AC16" s="33" t="s">
        <v>35</v>
      </c>
      <c r="AD16" s="33">
        <v>147</v>
      </c>
      <c r="AE16" s="34">
        <v>23.848666666666666</v>
      </c>
      <c r="AF16" s="34">
        <v>7.3709999999999996</v>
      </c>
      <c r="AG16" s="34">
        <v>32.071628787878787</v>
      </c>
      <c r="AH16" s="35"/>
      <c r="AI16" s="35">
        <v>0.18579999999999999</v>
      </c>
      <c r="AJ16" s="34">
        <v>0.13807999999999998</v>
      </c>
      <c r="AK16" s="34">
        <v>22.967241379310344</v>
      </c>
      <c r="AL16" s="34">
        <v>0.28657199999999999</v>
      </c>
      <c r="AM16" s="35">
        <v>2.18E-2</v>
      </c>
      <c r="AN16" s="35"/>
      <c r="AO16" s="35">
        <v>0.51083999999999996</v>
      </c>
      <c r="AP16" s="34">
        <v>2.8009286419753088</v>
      </c>
      <c r="AQ16" s="35">
        <v>2.6612903225806451E-3</v>
      </c>
      <c r="AR16" s="35">
        <v>6.7146282973621116E-2</v>
      </c>
      <c r="AS16" s="36"/>
      <c r="AT16" s="35"/>
      <c r="AU16" s="36"/>
      <c r="AV16" s="36">
        <v>1.0666666666666665E-3</v>
      </c>
      <c r="AW16" s="36">
        <v>5.9756097560975619E-3</v>
      </c>
      <c r="AX16" s="36">
        <v>7.5949367088607583E-4</v>
      </c>
      <c r="AY16" s="36">
        <v>2.3923444976076558E-3</v>
      </c>
      <c r="AZ16" s="36">
        <v>6.4655172413793113E-4</v>
      </c>
      <c r="BA16" s="36"/>
      <c r="BB16" s="36"/>
      <c r="BC16" s="36"/>
      <c r="BD16" s="36"/>
      <c r="BE16" s="36"/>
      <c r="BF16" s="36"/>
      <c r="BG16" s="7">
        <v>29.58</v>
      </c>
    </row>
    <row r="17" spans="28:59" x14ac:dyDescent="0.25">
      <c r="AB17" s="33">
        <v>15</v>
      </c>
      <c r="AC17" s="33" t="s">
        <v>36</v>
      </c>
      <c r="AD17" s="33">
        <v>199</v>
      </c>
      <c r="AE17" s="34">
        <v>5.7103999999999999</v>
      </c>
      <c r="AF17" s="34">
        <v>5.2674999999999992</v>
      </c>
      <c r="AG17" s="34">
        <v>32.971401515151513</v>
      </c>
      <c r="AH17" s="35">
        <v>0.12125</v>
      </c>
      <c r="AI17" s="35">
        <v>1.8471000000000002</v>
      </c>
      <c r="AJ17" s="34">
        <v>1.7960399999999999</v>
      </c>
      <c r="AK17" s="34">
        <v>11.545494252873562</v>
      </c>
      <c r="AL17" s="34">
        <v>0.37636233333333335</v>
      </c>
      <c r="AM17" s="35">
        <v>4.243333333333333E-2</v>
      </c>
      <c r="AN17" s="3">
        <v>1.6778319999999999E-2</v>
      </c>
      <c r="AO17" s="35">
        <v>0.36330700000000005</v>
      </c>
      <c r="AP17" s="34">
        <v>5.3130679012345672</v>
      </c>
      <c r="AQ17" s="35">
        <v>9.0322580645161282E-3</v>
      </c>
      <c r="AR17" s="35">
        <v>0.71091127098321349</v>
      </c>
      <c r="AS17" s="36">
        <v>1.4150943396226414E-2</v>
      </c>
      <c r="AT17" s="35"/>
      <c r="AU17" s="36">
        <v>5.0000000000000001E-4</v>
      </c>
      <c r="AV17" s="36">
        <v>4.2666666666666669E-3</v>
      </c>
      <c r="AW17" s="36">
        <v>2.1138211382113821E-3</v>
      </c>
      <c r="AX17" s="36">
        <v>2.7426160337552744E-3</v>
      </c>
      <c r="AY17" s="36">
        <v>4.8325358851674643E-3</v>
      </c>
      <c r="AZ17" s="36">
        <v>9.9137931034482766E-4</v>
      </c>
      <c r="BA17" s="36">
        <v>7.5000000000000002E-4</v>
      </c>
      <c r="BB17" s="36"/>
      <c r="BC17" s="36"/>
      <c r="BD17" s="36">
        <v>2.3E-3</v>
      </c>
      <c r="BE17" s="36">
        <v>2.2000000000000001E-3</v>
      </c>
      <c r="BF17" s="36"/>
      <c r="BG17" s="7">
        <v>47.176666666666669</v>
      </c>
    </row>
    <row r="18" spans="28:59" x14ac:dyDescent="0.25">
      <c r="AB18" s="33">
        <v>16</v>
      </c>
      <c r="AC18" s="33" t="s">
        <v>37</v>
      </c>
      <c r="AD18" s="33">
        <v>238</v>
      </c>
      <c r="AE18" s="34">
        <v>23.987000000000002</v>
      </c>
      <c r="AF18" s="34">
        <v>5.0364999999999993</v>
      </c>
      <c r="AG18" s="34">
        <v>48.26348484848485</v>
      </c>
      <c r="AH18" s="35"/>
      <c r="AI18" s="35">
        <v>0.21325</v>
      </c>
      <c r="AJ18" s="34">
        <v>0.4917999999999999</v>
      </c>
      <c r="AK18" s="34">
        <v>14.728160919540228</v>
      </c>
      <c r="AL18" s="34">
        <v>0.17245533333333335</v>
      </c>
      <c r="AM18" s="35">
        <v>2.7399999999999997E-2</v>
      </c>
      <c r="AN18" s="35"/>
      <c r="AO18" s="35">
        <v>0.4979400000000001</v>
      </c>
      <c r="AP18" s="34">
        <v>3.5186827160493817</v>
      </c>
      <c r="AQ18" s="35">
        <v>4.1129032258064519E-3</v>
      </c>
      <c r="AR18" s="35">
        <v>1.0623501199040767E-2</v>
      </c>
      <c r="AS18" s="36">
        <v>5.1572327044025149E-3</v>
      </c>
      <c r="AT18" s="35"/>
      <c r="AU18" s="36"/>
      <c r="AV18" s="36">
        <v>2.2000000000000001E-3</v>
      </c>
      <c r="AW18" s="36">
        <v>1.5447154471544715E-3</v>
      </c>
      <c r="AX18" s="36">
        <v>5.6962025316455688E-4</v>
      </c>
      <c r="AY18" s="36">
        <v>2.8548644338118024E-3</v>
      </c>
      <c r="AZ18" s="36"/>
      <c r="BA18" s="36">
        <v>1E-3</v>
      </c>
      <c r="BB18" s="36"/>
      <c r="BC18" s="36"/>
      <c r="BD18" s="36"/>
      <c r="BE18" s="36"/>
      <c r="BF18" s="36">
        <v>7.5000000000000002E-4</v>
      </c>
      <c r="BG18" s="7">
        <v>24.436666666666667</v>
      </c>
    </row>
    <row r="19" spans="28:59" x14ac:dyDescent="0.25">
      <c r="AB19" s="33">
        <v>17</v>
      </c>
      <c r="AC19" s="33" t="s">
        <v>38</v>
      </c>
      <c r="AD19" s="33">
        <v>282</v>
      </c>
      <c r="AE19" s="34">
        <v>19.2394</v>
      </c>
      <c r="AF19" s="34">
        <v>1.2179999999999997</v>
      </c>
      <c r="AG19" s="34">
        <v>39.448143939393937</v>
      </c>
      <c r="AH19" s="35"/>
      <c r="AI19" s="35">
        <v>2.4712999999999998</v>
      </c>
      <c r="AJ19" s="34">
        <v>0.13343999999999998</v>
      </c>
      <c r="AK19" s="34">
        <v>10.549643678160917</v>
      </c>
      <c r="AL19" s="34">
        <v>6.0008666666666668E-2</v>
      </c>
      <c r="AM19" s="35">
        <v>3.585E-2</v>
      </c>
      <c r="AN19" s="3">
        <v>1.1814320000000001E-2</v>
      </c>
      <c r="AO19" s="35">
        <v>0.19375800000000001</v>
      </c>
      <c r="AP19" s="34">
        <v>3.9030879012345681</v>
      </c>
      <c r="AQ19" s="35">
        <v>4.8790322580645161E-3</v>
      </c>
      <c r="AR19" s="35">
        <v>1.263717026378897</v>
      </c>
      <c r="AS19" s="36">
        <v>9.81132075471698E-3</v>
      </c>
      <c r="AT19" s="35">
        <v>3.5500000000000002E-3</v>
      </c>
      <c r="AU19" s="36">
        <v>4.4999999999999999E-4</v>
      </c>
      <c r="AV19" s="36">
        <v>4.0000000000000002E-4</v>
      </c>
      <c r="AW19" s="36">
        <v>1.2195121951219512E-3</v>
      </c>
      <c r="AX19" s="36">
        <v>5.0632911392405066E-4</v>
      </c>
      <c r="AY19" s="36">
        <v>4.7846889952153117E-4</v>
      </c>
      <c r="AZ19" s="36"/>
      <c r="BA19" s="36">
        <v>3.2999999999999995E-3</v>
      </c>
      <c r="BB19" s="36"/>
      <c r="BC19" s="36"/>
      <c r="BD19" s="36">
        <v>3.2000000000000002E-3</v>
      </c>
      <c r="BE19" s="36"/>
      <c r="BF19" s="36"/>
      <c r="BG19" s="7">
        <v>46.386666666666663</v>
      </c>
    </row>
    <row r="20" spans="28:59" x14ac:dyDescent="0.25">
      <c r="AB20" s="33">
        <v>18</v>
      </c>
      <c r="AC20" s="33" t="s">
        <v>39</v>
      </c>
      <c r="AD20" s="33">
        <v>325</v>
      </c>
      <c r="AE20" s="34">
        <v>8.2917000000000005</v>
      </c>
      <c r="AF20" s="34">
        <v>1.4209999999999998</v>
      </c>
      <c r="AG20" s="34">
        <v>62.128901515151519</v>
      </c>
      <c r="AH20" s="35"/>
      <c r="AI20" s="35">
        <v>0.35503333333333331</v>
      </c>
      <c r="AJ20" s="34">
        <v>8.4000000000000005E-2</v>
      </c>
      <c r="AK20" s="34">
        <v>10.857643678160919</v>
      </c>
      <c r="AL20" s="34">
        <v>0.14011300000000002</v>
      </c>
      <c r="AM20" s="35">
        <v>1.9950000000000002E-2</v>
      </c>
      <c r="AN20" s="35"/>
      <c r="AO20" s="35">
        <v>0.24737900000000002</v>
      </c>
      <c r="AP20" s="34">
        <v>1.3384799999999999</v>
      </c>
      <c r="AQ20" s="35">
        <v>2.8225806451612906E-3</v>
      </c>
      <c r="AR20" s="35">
        <v>0.13100719424460433</v>
      </c>
      <c r="AS20" s="36">
        <v>2.7232704402515726E-2</v>
      </c>
      <c r="AT20" s="35"/>
      <c r="AU20" s="36"/>
      <c r="AV20" s="36">
        <v>9.3333333333333332E-4</v>
      </c>
      <c r="AW20" s="36">
        <v>1.0162601626016261E-3</v>
      </c>
      <c r="AX20" s="36">
        <v>5.0632911392405066E-4</v>
      </c>
      <c r="AY20" s="36">
        <v>2.8389154704944177E-3</v>
      </c>
      <c r="AZ20" s="36">
        <v>6.03448275862069E-4</v>
      </c>
      <c r="BA20" s="36"/>
      <c r="BB20" s="36"/>
      <c r="BC20" s="36">
        <v>6.9999999999999999E-4</v>
      </c>
      <c r="BD20" s="36"/>
      <c r="BE20" s="36"/>
      <c r="BF20" s="36"/>
      <c r="BG20" s="7">
        <v>33.036666666666669</v>
      </c>
    </row>
    <row r="21" spans="28:59" x14ac:dyDescent="0.25">
      <c r="AB21" s="33">
        <v>19</v>
      </c>
      <c r="AC21" s="33" t="s">
        <v>40</v>
      </c>
      <c r="AD21" s="33">
        <v>350</v>
      </c>
      <c r="AE21" s="34">
        <v>14.251099999999997</v>
      </c>
      <c r="AF21" s="34">
        <v>0.72099999999999975</v>
      </c>
      <c r="AG21" s="34">
        <v>54.821287878787878</v>
      </c>
      <c r="AH21" s="35">
        <v>0.10675</v>
      </c>
      <c r="AI21" s="35">
        <v>0.26463333333333333</v>
      </c>
      <c r="AJ21" s="34">
        <v>0.15875999999999998</v>
      </c>
      <c r="AK21" s="34">
        <v>15.206212643678159</v>
      </c>
      <c r="AL21" s="34">
        <v>7.5233499999999995E-2</v>
      </c>
      <c r="AM21" s="35"/>
      <c r="AN21" s="35"/>
      <c r="AO21" s="35">
        <v>0.31222300000000003</v>
      </c>
      <c r="AP21" s="34">
        <v>1.435402222222222</v>
      </c>
      <c r="AQ21" s="35"/>
      <c r="AR21" s="35">
        <v>3.237410071942446E-3</v>
      </c>
      <c r="AS21" s="36">
        <v>3.1446540880503146E-3</v>
      </c>
      <c r="AT21" s="35"/>
      <c r="AU21" s="36"/>
      <c r="AV21" s="36">
        <v>5.666666666666666E-4</v>
      </c>
      <c r="AW21" s="36">
        <v>1.8699186991869921E-3</v>
      </c>
      <c r="AX21" s="36">
        <v>6.329113924050633E-4</v>
      </c>
      <c r="AY21" s="36">
        <v>5.7416267942583734E-4</v>
      </c>
      <c r="AZ21" s="36"/>
      <c r="BA21" s="36">
        <v>6.9999999999999999E-4</v>
      </c>
      <c r="BB21" s="36"/>
      <c r="BC21" s="36"/>
      <c r="BD21" s="36"/>
      <c r="BE21" s="36"/>
      <c r="BF21" s="36"/>
      <c r="BG21" s="7">
        <v>33.926666666666669</v>
      </c>
    </row>
    <row r="22" spans="28:59" x14ac:dyDescent="0.25">
      <c r="AB22" s="33">
        <v>20</v>
      </c>
      <c r="AC22" s="33" t="s">
        <v>41</v>
      </c>
      <c r="AD22" s="33">
        <v>375</v>
      </c>
      <c r="AE22" s="34"/>
      <c r="AF22" s="34">
        <v>5.2639999999999993</v>
      </c>
      <c r="AG22" s="34">
        <v>33.133522727272727</v>
      </c>
      <c r="AH22" s="35">
        <v>4.4374999999999991E-2</v>
      </c>
      <c r="AI22" s="35">
        <v>5</v>
      </c>
      <c r="AJ22" s="34">
        <v>1.5332799999999998</v>
      </c>
      <c r="AK22" s="34">
        <v>0.82813218390804599</v>
      </c>
      <c r="AL22" s="34">
        <v>0.18219700000000003</v>
      </c>
      <c r="AM22" s="35">
        <v>1.7499999999999998E-2</v>
      </c>
      <c r="AN22" s="35"/>
      <c r="AO22" s="35">
        <v>7.0949999999999999E-2</v>
      </c>
      <c r="AP22" s="34">
        <v>17.147712592592594</v>
      </c>
      <c r="AQ22" s="35">
        <v>1.0564516129032258E-2</v>
      </c>
      <c r="AR22" s="35">
        <v>1.544364508393286E-2</v>
      </c>
      <c r="AS22" s="36">
        <v>1.5849056603773583E-2</v>
      </c>
      <c r="AT22" s="35">
        <v>1.4666666666666665E-3</v>
      </c>
      <c r="AU22" s="36">
        <v>3.5E-4</v>
      </c>
      <c r="AV22" s="36">
        <v>4.6000000000000008E-3</v>
      </c>
      <c r="AW22" s="36">
        <v>7.3170731707317073E-4</v>
      </c>
      <c r="AX22" s="36">
        <v>3.7974683544303796E-3</v>
      </c>
      <c r="AY22" s="36">
        <v>3.42902711323764E-3</v>
      </c>
      <c r="AZ22" s="36"/>
      <c r="BA22" s="36">
        <v>2.5000000000000001E-3</v>
      </c>
      <c r="BB22" s="36"/>
      <c r="BC22" s="36">
        <v>1.2999999999999999E-3</v>
      </c>
      <c r="BD22" s="36">
        <v>2.8999999999999998E-3</v>
      </c>
      <c r="BE22" s="36"/>
      <c r="BF22" s="36">
        <v>1.2000000000000001E-3</v>
      </c>
      <c r="BG22" s="7">
        <v>37.619999999999997</v>
      </c>
    </row>
    <row r="23" spans="28:59" x14ac:dyDescent="0.25">
      <c r="AB23" s="33">
        <v>21</v>
      </c>
      <c r="AC23" s="33" t="s">
        <v>42</v>
      </c>
      <c r="AD23" s="33">
        <v>399</v>
      </c>
      <c r="AE23" s="34">
        <v>33.150199999999998</v>
      </c>
      <c r="AF23" s="34"/>
      <c r="AG23" s="34">
        <v>29.10481060606061</v>
      </c>
      <c r="AH23" s="35"/>
      <c r="AI23" s="35">
        <v>2.5600000000000001E-2</v>
      </c>
      <c r="AJ23" s="34"/>
      <c r="AK23" s="34">
        <v>27.983908045977017</v>
      </c>
      <c r="AL23" s="34"/>
      <c r="AM23" s="35">
        <v>2.0150000000000001E-2</v>
      </c>
      <c r="AN23" s="35"/>
      <c r="AO23" s="35">
        <v>0.45412300000000005</v>
      </c>
      <c r="AP23" s="34">
        <v>1.5555575308641971</v>
      </c>
      <c r="AQ23" s="35"/>
      <c r="AR23" s="35">
        <v>1.9184652278177458E-3</v>
      </c>
      <c r="AS23" s="36">
        <v>1.3899371069182388E-2</v>
      </c>
      <c r="AT23" s="35"/>
      <c r="AU23" s="36"/>
      <c r="AV23" s="36"/>
      <c r="AW23" s="36">
        <v>2.5203252032520323E-3</v>
      </c>
      <c r="AX23" s="36">
        <v>6.7510548523206737E-4</v>
      </c>
      <c r="AY23" s="36"/>
      <c r="AZ23" s="36"/>
      <c r="BA23" s="36">
        <v>8.0000000000000004E-4</v>
      </c>
      <c r="BB23" s="36"/>
      <c r="BC23" s="36"/>
      <c r="BD23" s="36"/>
      <c r="BE23" s="36"/>
      <c r="BF23" s="36"/>
      <c r="BG23" s="7">
        <v>31.053333333333331</v>
      </c>
    </row>
    <row r="24" spans="28:59" x14ac:dyDescent="0.25">
      <c r="AB24" s="33"/>
      <c r="AC24" s="33"/>
      <c r="AD24" s="33"/>
      <c r="AE24" s="34"/>
      <c r="AF24" s="34"/>
      <c r="AG24" s="34"/>
      <c r="AH24" s="35"/>
      <c r="AI24" s="35"/>
      <c r="AJ24" s="34"/>
      <c r="AK24" s="34"/>
      <c r="AL24" s="34"/>
      <c r="AM24" s="35"/>
      <c r="AN24" s="35"/>
      <c r="AO24" s="35"/>
      <c r="AP24" s="34"/>
      <c r="AQ24" s="35"/>
      <c r="AR24" s="35"/>
      <c r="AS24" s="36"/>
      <c r="AT24" s="35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7"/>
    </row>
    <row r="25" spans="28:59" x14ac:dyDescent="0.25">
      <c r="AB25" s="33">
        <v>22</v>
      </c>
      <c r="AC25" s="33" t="s">
        <v>43</v>
      </c>
      <c r="AD25" s="33">
        <v>166</v>
      </c>
      <c r="AE25" s="34">
        <v>18.11613333333333</v>
      </c>
      <c r="AF25" s="34">
        <v>1.3860000000000001</v>
      </c>
      <c r="AG25" s="34">
        <v>36.209772727272728</v>
      </c>
      <c r="AH25" s="35">
        <v>5.5291666666666659</v>
      </c>
      <c r="AI25" s="35">
        <v>0.77246666666666675</v>
      </c>
      <c r="AJ25" s="34">
        <v>0.42791999999999997</v>
      </c>
      <c r="AK25" s="34">
        <v>25.00287356321839</v>
      </c>
      <c r="AL25" s="34">
        <v>0.17930233333333331</v>
      </c>
      <c r="AM25" s="35">
        <v>3.3133333333333334E-2</v>
      </c>
      <c r="AN25" s="35"/>
      <c r="AO25" s="35">
        <v>0.6928160000000001</v>
      </c>
      <c r="AP25" s="34">
        <v>3.1415511111111103</v>
      </c>
      <c r="AQ25" s="35">
        <v>2.8629032258064516E-3</v>
      </c>
      <c r="AR25" s="35">
        <v>0.28944844124700236</v>
      </c>
      <c r="AS25" s="36">
        <v>2.452830188679245E-3</v>
      </c>
      <c r="AT25" s="35">
        <v>1.7333333333333333E-3</v>
      </c>
      <c r="AU25" s="36"/>
      <c r="AV25" s="36">
        <v>9.0000000000000008E-4</v>
      </c>
      <c r="AW25" s="36">
        <v>2.7642276422764232E-3</v>
      </c>
      <c r="AX25" s="36">
        <v>2.8270042194092826E-3</v>
      </c>
      <c r="AY25" s="36">
        <v>9.8883572567783095E-4</v>
      </c>
      <c r="AZ25" s="36">
        <v>6.8965517241379316E-4</v>
      </c>
      <c r="BA25" s="36">
        <v>1.9533333333333333E-2</v>
      </c>
      <c r="BB25" s="36"/>
      <c r="BC25" s="36"/>
      <c r="BD25" s="36"/>
      <c r="BE25" s="36"/>
      <c r="BF25" s="36">
        <v>2.1266666666666666E-2</v>
      </c>
      <c r="BG25" s="7">
        <v>27.853333333333335</v>
      </c>
    </row>
    <row r="26" spans="28:59" x14ac:dyDescent="0.25">
      <c r="AB26" s="33">
        <v>23</v>
      </c>
      <c r="AC26" s="33" t="s">
        <v>44</v>
      </c>
      <c r="AD26" s="33">
        <v>210</v>
      </c>
      <c r="AE26" s="34">
        <v>19.698666666666668</v>
      </c>
      <c r="AF26" s="34">
        <v>7.3079999999999989</v>
      </c>
      <c r="AG26" s="34">
        <v>35.265416666666667</v>
      </c>
      <c r="AH26" s="35"/>
      <c r="AI26" s="35">
        <v>0.65579999999999994</v>
      </c>
      <c r="AJ26" s="34">
        <v>0.43607999999999997</v>
      </c>
      <c r="AK26" s="34">
        <v>23.454022988505749</v>
      </c>
      <c r="AL26" s="34">
        <v>0.13888833333333334</v>
      </c>
      <c r="AM26" s="35">
        <v>1.78E-2</v>
      </c>
      <c r="AN26" s="35"/>
      <c r="AO26" s="35">
        <v>0.4702050000000001</v>
      </c>
      <c r="AP26" s="34">
        <v>3.1630540740740742</v>
      </c>
      <c r="AQ26" s="35">
        <v>1.8548387096774194E-3</v>
      </c>
      <c r="AR26" s="35">
        <v>0.7517505995203837</v>
      </c>
      <c r="AS26" s="36"/>
      <c r="AT26" s="35"/>
      <c r="AU26" s="36">
        <v>4.0000000000000002E-4</v>
      </c>
      <c r="AV26" s="36">
        <v>1.8333333333333333E-3</v>
      </c>
      <c r="AW26" s="36">
        <v>4.7154471544715451E-3</v>
      </c>
      <c r="AX26" s="36">
        <v>1.9409282700421941E-3</v>
      </c>
      <c r="AY26" s="36">
        <v>2.1052631578947372E-3</v>
      </c>
      <c r="AZ26" s="36">
        <v>8.6206896551724148E-4</v>
      </c>
      <c r="BA26" s="36">
        <v>2.5000000000000001E-3</v>
      </c>
      <c r="BB26" s="36"/>
      <c r="BC26" s="36"/>
      <c r="BD26" s="36">
        <v>2.5999999999999999E-3</v>
      </c>
      <c r="BE26" s="36"/>
      <c r="BF26" s="36"/>
      <c r="BG26" s="7">
        <v>27.439999999999998</v>
      </c>
    </row>
    <row r="27" spans="28:59" x14ac:dyDescent="0.25">
      <c r="AB27" s="33">
        <v>24</v>
      </c>
      <c r="AC27" s="33" t="s">
        <v>45</v>
      </c>
      <c r="AD27" s="33">
        <v>265</v>
      </c>
      <c r="AE27" s="34">
        <v>14.549900000000001</v>
      </c>
      <c r="AF27" s="34">
        <v>3.5629999999999997</v>
      </c>
      <c r="AG27" s="34">
        <v>35.796363636363637</v>
      </c>
      <c r="AH27" s="35">
        <v>7.9124999999999987E-2</v>
      </c>
      <c r="AI27" s="35">
        <v>8.0633999999999997</v>
      </c>
      <c r="AJ27" s="34">
        <v>0.14262</v>
      </c>
      <c r="AK27" s="34">
        <v>13.379454022988506</v>
      </c>
      <c r="AL27" s="34">
        <v>0.27571699999999999</v>
      </c>
      <c r="AM27" s="35">
        <v>3.5000000000000003E-2</v>
      </c>
      <c r="AN27" s="3">
        <v>1.1169E-2</v>
      </c>
      <c r="AO27" s="35">
        <v>0.32318800000000003</v>
      </c>
      <c r="AP27" s="34">
        <v>7.9458567901234547</v>
      </c>
      <c r="AQ27" s="35">
        <v>3.0645161290322582E-3</v>
      </c>
      <c r="AR27" s="35">
        <v>8.6229016786570742</v>
      </c>
      <c r="AS27" s="36"/>
      <c r="AT27" s="35"/>
      <c r="AU27" s="36">
        <v>5.4000000000000003E-3</v>
      </c>
      <c r="AV27" s="36">
        <v>1E-3</v>
      </c>
      <c r="AW27" s="36">
        <v>4.3292682926829272E-3</v>
      </c>
      <c r="AX27" s="36">
        <v>2.974683544303797E-3</v>
      </c>
      <c r="AY27" s="36">
        <v>1.619617224880383E-2</v>
      </c>
      <c r="AZ27" s="36">
        <v>1.5086206896551726E-3</v>
      </c>
      <c r="BA27" s="36"/>
      <c r="BB27" s="36"/>
      <c r="BC27" s="36">
        <v>8.0000000000000004E-4</v>
      </c>
      <c r="BD27" s="36">
        <v>2.325E-2</v>
      </c>
      <c r="BE27" s="36">
        <v>6.7000000000000002E-3</v>
      </c>
      <c r="BF27" s="36"/>
      <c r="BG27" s="7">
        <v>22.083333333333332</v>
      </c>
    </row>
    <row r="28" spans="28:59" x14ac:dyDescent="0.25">
      <c r="AB28" s="33">
        <v>25</v>
      </c>
      <c r="AC28" s="33" t="s">
        <v>46</v>
      </c>
      <c r="AD28" s="33">
        <v>320</v>
      </c>
      <c r="AE28" s="34">
        <v>13.329800000000001</v>
      </c>
      <c r="AF28" s="34">
        <v>0.35700000000000004</v>
      </c>
      <c r="AG28" s="34">
        <v>54.128219696969708</v>
      </c>
      <c r="AH28" s="35"/>
      <c r="AI28" s="35">
        <v>0.74089999999999989</v>
      </c>
      <c r="AJ28" s="34"/>
      <c r="AK28" s="34">
        <v>16.216666666666669</v>
      </c>
      <c r="AL28" s="34">
        <v>9.8195999999999992E-2</v>
      </c>
      <c r="AM28" s="35">
        <v>2.3449999999999999E-2</v>
      </c>
      <c r="AN28" s="35"/>
      <c r="AO28" s="35">
        <v>0.27210400000000001</v>
      </c>
      <c r="AP28" s="34">
        <v>1.5793555555555552</v>
      </c>
      <c r="AQ28" s="35">
        <v>1.6129032258064516E-3</v>
      </c>
      <c r="AR28" s="35">
        <v>0.19990407673860916</v>
      </c>
      <c r="AS28" s="36">
        <v>0</v>
      </c>
      <c r="AT28" s="35">
        <v>1.15E-3</v>
      </c>
      <c r="AU28" s="36"/>
      <c r="AV28" s="36">
        <v>3.9999999999999996E-4</v>
      </c>
      <c r="AW28" s="36">
        <v>9.3495934959349604E-4</v>
      </c>
      <c r="AX28" s="36"/>
      <c r="AY28" s="36">
        <v>8.2934609250398723E-4</v>
      </c>
      <c r="AZ28" s="36"/>
      <c r="BA28" s="36">
        <v>8.9999999999999998E-4</v>
      </c>
      <c r="BB28" s="36"/>
      <c r="BC28" s="36"/>
      <c r="BD28" s="36">
        <v>1.1000000000000001E-3</v>
      </c>
      <c r="BE28" s="36"/>
      <c r="BF28" s="36"/>
      <c r="BG28" s="7">
        <v>31.126666666666665</v>
      </c>
    </row>
    <row r="29" spans="28:59" x14ac:dyDescent="0.25">
      <c r="AB29" s="33">
        <v>26</v>
      </c>
      <c r="AC29" s="33" t="s">
        <v>47</v>
      </c>
      <c r="AD29" s="33">
        <v>446</v>
      </c>
      <c r="AE29" s="34">
        <v>8.5822000000000003</v>
      </c>
      <c r="AF29" s="34">
        <v>14.8995</v>
      </c>
      <c r="AG29" s="34">
        <v>53.852613636363643</v>
      </c>
      <c r="AH29" s="35">
        <v>0.137375</v>
      </c>
      <c r="AI29" s="35">
        <v>1.6003999999999998</v>
      </c>
      <c r="AJ29" s="34"/>
      <c r="AK29" s="34">
        <v>3.4820977011494252</v>
      </c>
      <c r="AL29" s="34">
        <v>1.2487703333333331</v>
      </c>
      <c r="AM29" s="35">
        <v>3.7633333333333331E-2</v>
      </c>
      <c r="AN29" s="3">
        <v>9.1834000000000013E-3</v>
      </c>
      <c r="AO29" s="35">
        <v>0.20799100000000001</v>
      </c>
      <c r="AP29" s="34">
        <v>7.5248012345679012</v>
      </c>
      <c r="AQ29" s="35">
        <v>7.1236559139784949E-3</v>
      </c>
      <c r="AR29" s="35">
        <v>0.38402877697841725</v>
      </c>
      <c r="AS29" s="36">
        <v>9.2830188679245279E-2</v>
      </c>
      <c r="AT29" s="35"/>
      <c r="AU29" s="36">
        <v>5.0000000000000001E-4</v>
      </c>
      <c r="AV29" s="36">
        <v>1.3666666666666669E-3</v>
      </c>
      <c r="AW29" s="36">
        <v>9.9999999999999985E-3</v>
      </c>
      <c r="AX29" s="36">
        <v>3.2911392405063286E-3</v>
      </c>
      <c r="AY29" s="36">
        <v>9.8564593301435407E-3</v>
      </c>
      <c r="AZ29" s="36">
        <v>1.724137931034483E-3</v>
      </c>
      <c r="BA29" s="36">
        <v>1.8E-3</v>
      </c>
      <c r="BB29" s="36">
        <v>1.1999999999999999E-3</v>
      </c>
      <c r="BC29" s="36">
        <v>2E-3</v>
      </c>
      <c r="BD29" s="36">
        <v>1.6999999999999999E-3</v>
      </c>
      <c r="BE29" s="36"/>
      <c r="BF29" s="36"/>
      <c r="BG29" s="7">
        <v>26.55</v>
      </c>
    </row>
    <row r="30" spans="28:59" s="1" customFormat="1" x14ac:dyDescent="0.25">
      <c r="AB30" s="33">
        <v>27</v>
      </c>
      <c r="AC30" s="33" t="s">
        <v>48</v>
      </c>
      <c r="AD30" s="33">
        <v>93</v>
      </c>
      <c r="AE30" s="34">
        <v>12.881599999999999</v>
      </c>
      <c r="AF30" s="34">
        <v>18.322499999999998</v>
      </c>
      <c r="AG30" s="34">
        <v>54.509204545454551</v>
      </c>
      <c r="AH30" s="35">
        <v>0.56920833333333332</v>
      </c>
      <c r="AI30" s="35">
        <v>0.1046</v>
      </c>
      <c r="AJ30" s="34">
        <v>9.1433599999999995</v>
      </c>
      <c r="AK30" s="34">
        <v>1.2270517241379311</v>
      </c>
      <c r="AL30" s="34">
        <v>2.5646746666666664</v>
      </c>
      <c r="AM30" s="35">
        <v>6.9699999999999998E-2</v>
      </c>
      <c r="AN30" s="3">
        <v>1.6480480000000002E-2</v>
      </c>
      <c r="AO30" s="35">
        <v>0.15673500000000001</v>
      </c>
      <c r="AP30" s="34">
        <v>5.2485590123456785</v>
      </c>
      <c r="AQ30" s="35">
        <v>6.2365591397849458E-3</v>
      </c>
      <c r="AR30" s="35">
        <v>0.33249400479616309</v>
      </c>
      <c r="AS30" s="36">
        <v>8.4905660377358472E-3</v>
      </c>
      <c r="AT30" s="35"/>
      <c r="AU30" s="36"/>
      <c r="AV30" s="36">
        <v>1.7199999999999997E-2</v>
      </c>
      <c r="AW30" s="36">
        <v>2.4796747967479674E-3</v>
      </c>
      <c r="AX30" s="36">
        <v>4.1350210970464126E-3</v>
      </c>
      <c r="AY30" s="36">
        <v>1.25518341307815E-2</v>
      </c>
      <c r="AZ30" s="36">
        <v>2.5862068965517241E-3</v>
      </c>
      <c r="BA30" s="36"/>
      <c r="BB30" s="36">
        <v>1.3333333333333333E-3</v>
      </c>
      <c r="BC30" s="36"/>
      <c r="BD30" s="36"/>
      <c r="BE30" s="36"/>
      <c r="BF30" s="36"/>
      <c r="BG30" s="11">
        <v>18.783333333333335</v>
      </c>
    </row>
    <row r="31" spans="28:59" x14ac:dyDescent="0.25">
      <c r="AB31" s="33">
        <v>28</v>
      </c>
      <c r="AC31" s="33" t="s">
        <v>49</v>
      </c>
      <c r="AD31" s="33">
        <v>250</v>
      </c>
      <c r="AE31" s="34">
        <v>12.425099999999999</v>
      </c>
      <c r="AF31" s="34">
        <v>2.9504999999999999</v>
      </c>
      <c r="AG31" s="34">
        <v>51.623446969696964</v>
      </c>
      <c r="AH31" s="35"/>
      <c r="AI31" s="35">
        <v>4.7468666666666666</v>
      </c>
      <c r="AJ31" s="34">
        <v>0.68796000000000002</v>
      </c>
      <c r="AK31" s="34">
        <v>6.8855862068965523</v>
      </c>
      <c r="AL31" s="34">
        <v>0.12486033333333332</v>
      </c>
      <c r="AM31" s="35">
        <v>2.6749999999999996E-2</v>
      </c>
      <c r="AN31" s="35"/>
      <c r="AO31" s="35">
        <v>0.17905200000000002</v>
      </c>
      <c r="AP31" s="34">
        <v>5.2382841975308638</v>
      </c>
      <c r="AQ31" s="35">
        <v>8.870967741935484E-3</v>
      </c>
      <c r="AR31" s="35">
        <v>0.74985611510791372</v>
      </c>
      <c r="AS31" s="36">
        <v>2.6289308176100624E-2</v>
      </c>
      <c r="AT31" s="35">
        <v>5.3E-3</v>
      </c>
      <c r="AU31" s="36">
        <v>5.9999999999999995E-4</v>
      </c>
      <c r="AV31" s="36">
        <v>1.9999999999999996E-3</v>
      </c>
      <c r="AW31" s="36">
        <v>1.0569105691056911E-3</v>
      </c>
      <c r="AX31" s="36">
        <v>5.7594936708860759E-3</v>
      </c>
      <c r="AY31" s="36">
        <v>2.6156299840510364E-3</v>
      </c>
      <c r="AZ31" s="36"/>
      <c r="BA31" s="36">
        <v>9.6333333333333323E-3</v>
      </c>
      <c r="BB31" s="36"/>
      <c r="BC31" s="36"/>
      <c r="BD31" s="36">
        <v>3.2000000000000002E-3</v>
      </c>
      <c r="BE31" s="36"/>
      <c r="BF31" s="36">
        <v>1.3299999999999999E-2</v>
      </c>
      <c r="BG31" s="7">
        <v>32.64</v>
      </c>
    </row>
    <row r="32" spans="28:59" x14ac:dyDescent="0.25">
      <c r="AB32" s="33">
        <v>29</v>
      </c>
      <c r="AC32" s="33" t="s">
        <v>50</v>
      </c>
      <c r="AD32" s="33">
        <v>300</v>
      </c>
      <c r="AE32" s="34">
        <v>11.2714</v>
      </c>
      <c r="AF32" s="34">
        <v>3.6225000000000005</v>
      </c>
      <c r="AG32" s="34">
        <v>41.235530303030302</v>
      </c>
      <c r="AH32" s="35"/>
      <c r="AI32" s="35">
        <v>0.88716666666666677</v>
      </c>
      <c r="AJ32" s="34">
        <v>0.59923999999999999</v>
      </c>
      <c r="AK32" s="34">
        <v>26.085057471264367</v>
      </c>
      <c r="AL32" s="34">
        <v>0.21515166666666666</v>
      </c>
      <c r="AM32" s="35">
        <v>2.9899999999999999E-2</v>
      </c>
      <c r="AN32" s="35"/>
      <c r="AO32" s="35">
        <v>0.48271800000000004</v>
      </c>
      <c r="AP32" s="34">
        <v>3.1723755555555551</v>
      </c>
      <c r="AQ32" s="35">
        <v>2.4596774193548386E-3</v>
      </c>
      <c r="AR32" s="35">
        <v>0.70458033573141488</v>
      </c>
      <c r="AS32" s="36">
        <v>8.6792452830188674E-3</v>
      </c>
      <c r="AT32" s="35"/>
      <c r="AU32" s="36"/>
      <c r="AV32" s="36">
        <v>2.3666666666666667E-3</v>
      </c>
      <c r="AW32" s="36">
        <v>6.1382113821138217E-3</v>
      </c>
      <c r="AX32" s="36">
        <v>1.8565400843881853E-3</v>
      </c>
      <c r="AY32" s="36">
        <v>2.7432216905901117E-3</v>
      </c>
      <c r="AZ32" s="36">
        <v>7.3275862068965529E-4</v>
      </c>
      <c r="BA32" s="36"/>
      <c r="BB32" s="36"/>
      <c r="BC32" s="36"/>
      <c r="BD32" s="36"/>
      <c r="BE32" s="36"/>
      <c r="BF32" s="36"/>
      <c r="BG32" s="7">
        <v>30.576666666666668</v>
      </c>
    </row>
    <row r="33" spans="20:59" x14ac:dyDescent="0.25">
      <c r="AB33" s="33">
        <v>30</v>
      </c>
      <c r="AC33" s="33" t="s">
        <v>51</v>
      </c>
      <c r="AD33" s="33">
        <v>350</v>
      </c>
      <c r="AE33" s="34"/>
      <c r="AF33" s="34">
        <v>4.1019999999999994</v>
      </c>
      <c r="AG33" s="34">
        <v>67.989583333333329</v>
      </c>
      <c r="AH33" s="35"/>
      <c r="AI33" s="35">
        <v>0.1158</v>
      </c>
      <c r="AJ33" s="34">
        <v>1.1502600000000001</v>
      </c>
      <c r="AK33" s="34">
        <v>3.7388448275862065</v>
      </c>
      <c r="AL33" s="34">
        <v>0.28879866666666659</v>
      </c>
      <c r="AM33" s="35">
        <v>2.0199999999999999E-2</v>
      </c>
      <c r="AN33" s="35"/>
      <c r="AO33" s="35">
        <v>5.246E-2</v>
      </c>
      <c r="AP33" s="34">
        <v>1.5779785185185184</v>
      </c>
      <c r="AQ33" s="35">
        <v>2.096774193548387E-3</v>
      </c>
      <c r="AR33" s="35">
        <v>2.1486810551558756E-2</v>
      </c>
      <c r="AS33" s="36">
        <v>2.2641509433962261E-3</v>
      </c>
      <c r="AT33" s="35">
        <v>5.9999999999999995E-4</v>
      </c>
      <c r="AU33" s="36"/>
      <c r="AV33" s="36">
        <v>2.3999999999999998E-3</v>
      </c>
      <c r="AW33" s="36">
        <v>6.910569105691058E-4</v>
      </c>
      <c r="AX33" s="36">
        <v>8.8607594936708869E-4</v>
      </c>
      <c r="AY33" s="36">
        <v>9.6012759170653918E-3</v>
      </c>
      <c r="AZ33" s="36">
        <v>7.1839080459770125E-4</v>
      </c>
      <c r="BA33" s="36"/>
      <c r="BB33" s="36"/>
      <c r="BC33" s="36"/>
      <c r="BD33" s="36"/>
      <c r="BE33" s="36"/>
      <c r="BF33" s="36"/>
      <c r="BG33" s="7">
        <v>34.629999999999995</v>
      </c>
    </row>
    <row r="34" spans="20:59" x14ac:dyDescent="0.25">
      <c r="AB34" s="33">
        <v>31</v>
      </c>
      <c r="AC34" s="33" t="s">
        <v>52</v>
      </c>
      <c r="AD34" s="33">
        <v>390</v>
      </c>
      <c r="AE34" s="34">
        <v>22.609199999999998</v>
      </c>
      <c r="AF34" s="34">
        <v>6.5204999999999993</v>
      </c>
      <c r="AG34" s="34">
        <v>24.070946969696973</v>
      </c>
      <c r="AH34" s="35">
        <v>7.3499999999999996E-2</v>
      </c>
      <c r="AI34" s="35">
        <v>4.9366666666666665</v>
      </c>
      <c r="AJ34" s="34">
        <v>0.11899999999999999</v>
      </c>
      <c r="AK34" s="34">
        <v>21.877011494252873</v>
      </c>
      <c r="AL34" s="34">
        <v>0.22778799999999999</v>
      </c>
      <c r="AM34" s="35">
        <v>1.61E-2</v>
      </c>
      <c r="AN34" s="35"/>
      <c r="AO34" s="35">
        <v>0.42836600000000002</v>
      </c>
      <c r="AP34" s="34">
        <v>9.812271604938271</v>
      </c>
      <c r="AQ34" s="35">
        <v>6.8010752688172048E-3</v>
      </c>
      <c r="AR34" s="35">
        <v>2.0866187050359715</v>
      </c>
      <c r="AS34" s="36">
        <v>2.3333333333333331E-2</v>
      </c>
      <c r="AT34" s="35"/>
      <c r="AU34" s="36">
        <v>3.9999999999999996E-4</v>
      </c>
      <c r="AV34" s="36">
        <v>6.333333333333333E-4</v>
      </c>
      <c r="AW34" s="36">
        <v>5.4471544715447157E-3</v>
      </c>
      <c r="AX34" s="36">
        <v>8.438818565400843E-4</v>
      </c>
      <c r="AY34" s="36">
        <v>3.5406698564593303E-3</v>
      </c>
      <c r="AZ34" s="36">
        <v>1.2356321839080461E-3</v>
      </c>
      <c r="BA34" s="36">
        <v>2.5999999999999999E-3</v>
      </c>
      <c r="BB34" s="36"/>
      <c r="BC34" s="36"/>
      <c r="BD34" s="36">
        <v>2.3E-3</v>
      </c>
      <c r="BE34" s="36"/>
      <c r="BF34" s="36"/>
      <c r="BG34" s="7">
        <v>24.48</v>
      </c>
    </row>
    <row r="35" spans="20:59" s="1" customFormat="1" x14ac:dyDescent="0.25">
      <c r="AB35" s="33">
        <v>32</v>
      </c>
      <c r="AC35" s="33" t="s">
        <v>53</v>
      </c>
      <c r="AD35" s="33">
        <v>500</v>
      </c>
      <c r="AE35" s="34"/>
      <c r="AF35" s="34">
        <v>10.982999999999999</v>
      </c>
      <c r="AG35" s="34">
        <v>64.187840909090909</v>
      </c>
      <c r="AH35" s="35">
        <v>0.229625</v>
      </c>
      <c r="AI35" s="35"/>
      <c r="AJ35" s="34">
        <v>5.2695600000000002</v>
      </c>
      <c r="AK35" s="34">
        <v>2.1552758620689652</v>
      </c>
      <c r="AL35" s="34">
        <v>1.8538670000000002</v>
      </c>
      <c r="AM35" s="35">
        <v>5.8166666666666665E-2</v>
      </c>
      <c r="AN35" s="3">
        <v>1.896248E-2</v>
      </c>
      <c r="AO35" s="35">
        <v>0.20751800000000004</v>
      </c>
      <c r="AP35" s="34">
        <v>7.2612928395061713</v>
      </c>
      <c r="AQ35" s="35">
        <v>4.6505376344086018E-3</v>
      </c>
      <c r="AR35" s="35">
        <v>2.2997601918465227E-2</v>
      </c>
      <c r="AS35" s="36">
        <v>8.6792452830188674E-3</v>
      </c>
      <c r="AT35" s="35"/>
      <c r="AU35" s="36"/>
      <c r="AV35" s="36">
        <v>9.7999999999999997E-3</v>
      </c>
      <c r="AW35" s="36">
        <v>1.2195121951219512E-3</v>
      </c>
      <c r="AX35" s="36">
        <v>1.0084388185654006E-2</v>
      </c>
      <c r="AY35" s="36">
        <v>9.8245614035087706E-3</v>
      </c>
      <c r="AZ35" s="36">
        <v>2.4425287356321843E-3</v>
      </c>
      <c r="BA35" s="36"/>
      <c r="BB35" s="36">
        <v>1.5E-3</v>
      </c>
      <c r="BC35" s="36"/>
      <c r="BD35" s="36"/>
      <c r="BE35" s="36">
        <v>3.0999999999999999E-3</v>
      </c>
      <c r="BF35" s="36"/>
      <c r="BG35" s="11">
        <v>22.163333333333338</v>
      </c>
    </row>
    <row r="36" spans="20:59" x14ac:dyDescent="0.25">
      <c r="AB36" s="6">
        <v>33</v>
      </c>
      <c r="AC36" s="6" t="s">
        <v>54</v>
      </c>
      <c r="AD36" s="6">
        <v>630</v>
      </c>
      <c r="AE36" s="7"/>
      <c r="AF36" s="7">
        <v>7.3569999999999993</v>
      </c>
      <c r="AG36" s="7">
        <v>42.038030303030297</v>
      </c>
      <c r="AH36" s="3">
        <v>5.5062499999999993E-2</v>
      </c>
      <c r="AI36" s="3">
        <v>6.2152999999999992</v>
      </c>
      <c r="AJ36" s="7">
        <v>3.9081600000000001</v>
      </c>
      <c r="AK36" s="7">
        <v>2.0663275862068966</v>
      </c>
      <c r="AL36" s="7">
        <v>0.43575866666666657</v>
      </c>
      <c r="AM36" s="3">
        <v>6.7533333333333334E-2</v>
      </c>
      <c r="AN36" s="3">
        <v>1.0871160000000001E-2</v>
      </c>
      <c r="AO36" s="3">
        <v>2.9282999999999997E-2</v>
      </c>
      <c r="AP36" s="7">
        <v>7.0274437037037023</v>
      </c>
      <c r="AQ36" s="3">
        <v>1.6451612903225808E-2</v>
      </c>
      <c r="AR36" s="3">
        <v>0.11733812949640288</v>
      </c>
      <c r="AS36" s="13">
        <v>1.3836477987421384E-2</v>
      </c>
      <c r="AT36" s="3">
        <v>1.15E-3</v>
      </c>
      <c r="AU36" s="13">
        <v>5.0000000000000001E-4</v>
      </c>
      <c r="AV36" s="13">
        <v>7.2666666666666669E-3</v>
      </c>
      <c r="AW36" s="13">
        <v>1.2195121951219512E-3</v>
      </c>
      <c r="AX36" s="13">
        <v>1.5189873417721517E-3</v>
      </c>
      <c r="AY36" s="13">
        <v>6.9696969696969703E-3</v>
      </c>
      <c r="AZ36" s="13">
        <v>1.1494252873563218E-3</v>
      </c>
      <c r="BA36" s="13">
        <v>4.266666666666666E-3</v>
      </c>
      <c r="BB36" s="13"/>
      <c r="BC36" s="13"/>
      <c r="BD36" s="13"/>
      <c r="BE36" s="13">
        <v>3.3999999999999998E-3</v>
      </c>
      <c r="BF36" s="13">
        <v>2.0499999999999997E-3</v>
      </c>
      <c r="BG36" s="7">
        <v>43.21</v>
      </c>
    </row>
    <row r="37" spans="20:59" x14ac:dyDescent="0.25">
      <c r="AB37" s="6">
        <v>34</v>
      </c>
      <c r="AC37" s="6" t="s">
        <v>55</v>
      </c>
      <c r="AD37" s="6">
        <v>730</v>
      </c>
      <c r="AE37" s="7">
        <v>11.498266666666664</v>
      </c>
      <c r="AF37" s="7">
        <v>11.1195</v>
      </c>
      <c r="AG37" s="7">
        <v>46.472045454545459</v>
      </c>
      <c r="AH37" s="3"/>
      <c r="AI37" s="3">
        <v>0.1152</v>
      </c>
      <c r="AJ37" s="7">
        <v>1.1140799999999997</v>
      </c>
      <c r="AK37" s="7">
        <v>16.063793103448276</v>
      </c>
      <c r="AL37" s="7">
        <v>0.41065299999999999</v>
      </c>
      <c r="AM37" s="3">
        <v>2.3099999999999999E-2</v>
      </c>
      <c r="AN37" s="3"/>
      <c r="AO37" s="3">
        <v>0.27481299999999997</v>
      </c>
      <c r="AP37" s="7">
        <v>1.6881767901234566</v>
      </c>
      <c r="AQ37" s="3"/>
      <c r="AR37" s="3">
        <v>3.1750599520383692E-2</v>
      </c>
      <c r="AS37" s="13">
        <v>3.2075471698113202E-3</v>
      </c>
      <c r="AT37" s="3"/>
      <c r="AU37" s="13"/>
      <c r="AV37" s="13">
        <v>2.6666666666666666E-3</v>
      </c>
      <c r="AW37" s="13">
        <v>7.1951219512195125E-3</v>
      </c>
      <c r="AX37" s="13">
        <v>8.8607594936708858E-4</v>
      </c>
      <c r="AY37" s="13">
        <v>4.0350877192982457E-3</v>
      </c>
      <c r="AZ37" s="13">
        <v>1.2356321839080461E-3</v>
      </c>
      <c r="BA37" s="13"/>
      <c r="BB37" s="13"/>
      <c r="BC37" s="13"/>
      <c r="BD37" s="13"/>
      <c r="BE37" s="13">
        <v>1.8666666666666666E-3</v>
      </c>
      <c r="BF37" s="13"/>
      <c r="BG37" s="7">
        <v>27.840000000000003</v>
      </c>
    </row>
    <row r="38" spans="20:59" x14ac:dyDescent="0.25">
      <c r="AB38" s="6">
        <v>35</v>
      </c>
      <c r="AC38" s="6" t="s">
        <v>56</v>
      </c>
      <c r="AD38" s="6">
        <v>782</v>
      </c>
      <c r="AE38" s="7">
        <v>5.5609999999999999</v>
      </c>
      <c r="AF38" s="7">
        <v>10.772999999999998</v>
      </c>
      <c r="AG38" s="7">
        <v>57.727310606060612</v>
      </c>
      <c r="AH38" s="3"/>
      <c r="AI38" s="3">
        <v>4.1199000000000003</v>
      </c>
      <c r="AJ38" s="7">
        <v>5.6456000000000008</v>
      </c>
      <c r="AK38" s="7"/>
      <c r="AL38" s="7">
        <v>0.585669</v>
      </c>
      <c r="AM38" s="3">
        <v>6.6900000000000001E-2</v>
      </c>
      <c r="AN38" s="3">
        <v>2.7302E-2</v>
      </c>
      <c r="AO38" s="3">
        <v>3.1905999999999997E-2</v>
      </c>
      <c r="AP38" s="7">
        <v>5.6758288888888879</v>
      </c>
      <c r="AQ38" s="3">
        <v>4.6774193548387091E-3</v>
      </c>
      <c r="AR38" s="3">
        <v>1.9505755395683455</v>
      </c>
      <c r="AS38" s="13">
        <v>3.8805031446540877E-2</v>
      </c>
      <c r="AT38" s="3"/>
      <c r="AU38" s="13">
        <v>6.9999999999999999E-4</v>
      </c>
      <c r="AV38" s="13">
        <v>9.7999999999999997E-3</v>
      </c>
      <c r="AW38" s="13">
        <v>8.9430894308943079E-4</v>
      </c>
      <c r="AX38" s="13">
        <v>3.6708860759493674E-3</v>
      </c>
      <c r="AY38" s="13">
        <v>5.9011164274322169E-3</v>
      </c>
      <c r="AZ38" s="13">
        <v>1.3793103448275863E-3</v>
      </c>
      <c r="BA38" s="13">
        <v>3.1333333333333335E-3</v>
      </c>
      <c r="BB38" s="13"/>
      <c r="BC38" s="13"/>
      <c r="BD38" s="13">
        <v>2.8E-3</v>
      </c>
      <c r="BE38" s="13">
        <v>1.1900000000000001E-2</v>
      </c>
      <c r="BF38" s="13">
        <v>1.1000000000000001E-3</v>
      </c>
      <c r="BG38" s="7">
        <v>24.646666666666665</v>
      </c>
    </row>
    <row r="39" spans="20:59" x14ac:dyDescent="0.25">
      <c r="AB39" s="6">
        <v>36</v>
      </c>
      <c r="AC39" s="6" t="s">
        <v>57</v>
      </c>
      <c r="AD39" s="6">
        <v>840</v>
      </c>
      <c r="AE39" s="7">
        <v>10.026399999999999</v>
      </c>
      <c r="AF39" s="7">
        <v>15.113</v>
      </c>
      <c r="AG39" s="7">
        <v>47.075946969696972</v>
      </c>
      <c r="AH39" s="3">
        <v>0.14224999999999999</v>
      </c>
      <c r="AI39" s="3">
        <v>2.9700000000000001E-2</v>
      </c>
      <c r="AJ39" s="7"/>
      <c r="AK39" s="7">
        <v>7.8208103448275859</v>
      </c>
      <c r="AL39" s="7">
        <v>1.5586666666666669</v>
      </c>
      <c r="AM39" s="3">
        <v>3.7600000000000001E-2</v>
      </c>
      <c r="AN39" s="3">
        <v>1.9392693333333332E-2</v>
      </c>
      <c r="AO39" s="3">
        <v>0.24273500000000001</v>
      </c>
      <c r="AP39" s="7">
        <v>14.858300246913576</v>
      </c>
      <c r="AQ39" s="3">
        <v>5.3763440860215058E-3</v>
      </c>
      <c r="AR39" s="3">
        <v>2.3357314148681061E-2</v>
      </c>
      <c r="AS39" s="13">
        <v>2.5660377358490565E-2</v>
      </c>
      <c r="AT39" s="3">
        <v>6.9999999999999999E-4</v>
      </c>
      <c r="AU39" s="13"/>
      <c r="AV39" s="13">
        <v>2.9999999999999997E-4</v>
      </c>
      <c r="AW39" s="13">
        <v>4.3902439024390248E-3</v>
      </c>
      <c r="AX39" s="13">
        <v>5.569620253164557E-3</v>
      </c>
      <c r="AY39" s="13">
        <v>5.9011164274322169E-3</v>
      </c>
      <c r="AZ39" s="13">
        <v>1.1494252873563218E-3</v>
      </c>
      <c r="BA39" s="13"/>
      <c r="BB39" s="13"/>
      <c r="BC39" s="13">
        <v>1E-3</v>
      </c>
      <c r="BD39" s="13"/>
      <c r="BE39" s="13"/>
      <c r="BF39" s="13"/>
      <c r="BG39" s="7">
        <v>23.063333333333333</v>
      </c>
    </row>
    <row r="40" spans="20:59" x14ac:dyDescent="0.25">
      <c r="AB40" s="6">
        <v>37</v>
      </c>
      <c r="AC40" s="6" t="s">
        <v>58</v>
      </c>
      <c r="AD40" s="6">
        <v>15</v>
      </c>
      <c r="AE40" s="7">
        <v>8.1256999999999984</v>
      </c>
      <c r="AF40" s="7">
        <v>11.724999999999998</v>
      </c>
      <c r="AG40" s="7">
        <v>42.09882575757576</v>
      </c>
      <c r="AH40" s="3">
        <v>0.17099999999999999</v>
      </c>
      <c r="AI40" s="3"/>
      <c r="AJ40" s="7">
        <v>4.6831199999999997</v>
      </c>
      <c r="AK40" s="7">
        <v>0.18151724137931036</v>
      </c>
      <c r="AL40" s="7">
        <v>0.62285433333333329</v>
      </c>
      <c r="AM40" s="3">
        <v>3.0466666666666666E-2</v>
      </c>
      <c r="AN40" s="3">
        <v>9.2826800000000015E-3</v>
      </c>
      <c r="AO40" s="3">
        <v>0.20605600000000002</v>
      </c>
      <c r="AP40" s="7">
        <v>6.2262906172839498</v>
      </c>
      <c r="AQ40" s="3">
        <v>4.2204301075268813E-3</v>
      </c>
      <c r="AR40" s="3">
        <v>0.26256594724220628</v>
      </c>
      <c r="AS40" s="13"/>
      <c r="AT40" s="3">
        <v>2.166666666666667E-3</v>
      </c>
      <c r="AU40" s="13"/>
      <c r="AV40" s="13">
        <v>1.2933333333333333E-2</v>
      </c>
      <c r="AW40" s="13">
        <v>2.3577235772357721E-3</v>
      </c>
      <c r="AX40" s="13">
        <v>8.8607594936708858E-4</v>
      </c>
      <c r="AY40" s="13">
        <v>5.4385964912280699E-3</v>
      </c>
      <c r="AZ40" s="13">
        <v>1.5804597701149425E-3</v>
      </c>
      <c r="BA40" s="13">
        <v>8.0000000000000004E-4</v>
      </c>
      <c r="BB40" s="13"/>
      <c r="BC40" s="13"/>
      <c r="BD40" s="13"/>
      <c r="BE40" s="13"/>
      <c r="BF40" s="13"/>
      <c r="BG40" s="7">
        <v>40.059999999999995</v>
      </c>
    </row>
    <row r="41" spans="20:59" x14ac:dyDescent="0.25">
      <c r="AB41" s="6">
        <v>38</v>
      </c>
      <c r="AC41" s="6" t="s">
        <v>59</v>
      </c>
      <c r="AD41" s="6">
        <v>45</v>
      </c>
      <c r="AE41" s="7">
        <v>22.658999999999999</v>
      </c>
      <c r="AF41" s="7">
        <v>13.331499999999998</v>
      </c>
      <c r="AG41" s="7">
        <v>47.918977272727275</v>
      </c>
      <c r="AH41" s="3">
        <v>0.12306250000000001</v>
      </c>
      <c r="AI41" s="3">
        <v>2.2840499999999997</v>
      </c>
      <c r="AJ41" s="7">
        <v>5.7307199999999998</v>
      </c>
      <c r="AK41" s="7">
        <v>9.8780258620689647</v>
      </c>
      <c r="AL41" s="7">
        <v>0.51725466666666664</v>
      </c>
      <c r="AM41" s="3">
        <v>4.0066666666666667E-2</v>
      </c>
      <c r="AN41" s="3">
        <v>1.131792E-2</v>
      </c>
      <c r="AO41" s="3">
        <v>0.24479900000000002</v>
      </c>
      <c r="AP41" s="7">
        <v>4.9039113580246907</v>
      </c>
      <c r="AQ41" s="3">
        <v>4.0860215053763436E-3</v>
      </c>
      <c r="AR41" s="3">
        <v>0.43398081534772193</v>
      </c>
      <c r="AS41" s="13"/>
      <c r="AT41" s="3">
        <v>4.7000000000000002E-3</v>
      </c>
      <c r="AU41" s="13">
        <v>4.0000000000000002E-4</v>
      </c>
      <c r="AV41" s="13">
        <v>9.2333333333333347E-3</v>
      </c>
      <c r="AW41" s="13">
        <v>2.3577235772357721E-3</v>
      </c>
      <c r="AX41" s="13">
        <v>2.0886075949367085E-3</v>
      </c>
      <c r="AY41" s="13">
        <v>7.9106858054226476E-3</v>
      </c>
      <c r="AZ41" s="13">
        <v>1.4367816091954025E-3</v>
      </c>
      <c r="BA41" s="13">
        <v>1.2999999999999999E-3</v>
      </c>
      <c r="BB41" s="13">
        <v>1.1999999999999999E-3</v>
      </c>
      <c r="BC41" s="13">
        <v>8.9999999999999998E-4</v>
      </c>
      <c r="BD41" s="13">
        <v>2.2000000000000001E-3</v>
      </c>
      <c r="BE41" s="13"/>
      <c r="BF41" s="13"/>
      <c r="BG41" s="7">
        <v>25.7</v>
      </c>
    </row>
    <row r="42" spans="20:59" x14ac:dyDescent="0.25">
      <c r="AB42" s="6">
        <v>39</v>
      </c>
      <c r="AC42" s="6" t="s">
        <v>60</v>
      </c>
      <c r="AD42" s="6">
        <v>265</v>
      </c>
      <c r="AE42" s="7"/>
      <c r="AF42" s="7">
        <v>1.5434999999999999</v>
      </c>
      <c r="AG42" s="7">
        <v>72.768106060606058</v>
      </c>
      <c r="AH42" s="3"/>
      <c r="AI42" s="3">
        <v>0.66123333333333334</v>
      </c>
      <c r="AJ42" s="7">
        <v>0.25655999999999995</v>
      </c>
      <c r="AK42" s="7">
        <v>2.6950000000000003</v>
      </c>
      <c r="AL42" s="7">
        <v>0.12029566666666668</v>
      </c>
      <c r="AM42" s="3">
        <v>2.0250000000000001E-2</v>
      </c>
      <c r="AN42" s="7"/>
      <c r="AO42" s="3">
        <v>7.563700000000001E-2</v>
      </c>
      <c r="AP42" s="7">
        <v>0.87685481481481475</v>
      </c>
      <c r="AQ42" s="3">
        <v>3.6290322580645159E-3</v>
      </c>
      <c r="AR42" s="3">
        <v>0.19141486810551561</v>
      </c>
      <c r="AS42" s="13">
        <v>7.9874213836477973E-3</v>
      </c>
      <c r="AT42" s="3">
        <v>1.6333333333333332E-3</v>
      </c>
      <c r="AU42" s="13"/>
      <c r="AV42" s="13">
        <v>1.0333333333333334E-3</v>
      </c>
      <c r="AW42" s="13">
        <v>4.471544715447155E-4</v>
      </c>
      <c r="AX42" s="13"/>
      <c r="AY42" s="13">
        <v>1.0685805422647528E-3</v>
      </c>
      <c r="AZ42" s="13"/>
      <c r="BA42" s="13">
        <v>2E-3</v>
      </c>
      <c r="BB42" s="13"/>
      <c r="BC42" s="13">
        <v>5.9999999999999995E-4</v>
      </c>
      <c r="BD42" s="13">
        <v>1.2999999999999999E-3</v>
      </c>
      <c r="BE42" s="13"/>
      <c r="BF42" s="13">
        <v>8.5000000000000006E-4</v>
      </c>
      <c r="BG42" s="7">
        <v>34.323333333333331</v>
      </c>
    </row>
    <row r="43" spans="20:59" x14ac:dyDescent="0.25">
      <c r="AB43" s="6">
        <v>40</v>
      </c>
      <c r="AC43" s="6" t="s">
        <v>61</v>
      </c>
      <c r="AD43" s="6">
        <v>389</v>
      </c>
      <c r="AE43" s="7">
        <v>23.389399999999998</v>
      </c>
      <c r="AF43" s="7">
        <v>0.54074999999999995</v>
      </c>
      <c r="AG43" s="7">
        <v>56.681628787878793</v>
      </c>
      <c r="AH43" s="3">
        <v>0.484375</v>
      </c>
      <c r="AI43" s="3">
        <v>0.1295</v>
      </c>
      <c r="AJ43" s="7"/>
      <c r="AK43" s="7">
        <v>13.733074712643678</v>
      </c>
      <c r="AL43" s="7">
        <v>0.13560399999999997</v>
      </c>
      <c r="AM43" s="3">
        <v>2.0799999999999999E-2</v>
      </c>
      <c r="AN43" s="7"/>
      <c r="AO43" s="3">
        <v>0.27919900000000003</v>
      </c>
      <c r="AP43" s="7">
        <v>1.0623311111111111</v>
      </c>
      <c r="AQ43" s="3"/>
      <c r="AR43" s="3">
        <v>3.357314148681055E-3</v>
      </c>
      <c r="AS43" s="13">
        <v>1.050314465408805E-2</v>
      </c>
      <c r="AT43" s="3"/>
      <c r="AU43" s="13"/>
      <c r="AV43" s="13">
        <v>5.4999999999999992E-4</v>
      </c>
      <c r="AW43" s="13">
        <v>1.1788617886178861E-3</v>
      </c>
      <c r="AX43" s="13">
        <v>7.5949367088607594E-4</v>
      </c>
      <c r="AY43" s="13">
        <v>5.5023923444976082E-4</v>
      </c>
      <c r="AZ43" s="13"/>
      <c r="BA43" s="13">
        <v>1E-3</v>
      </c>
      <c r="BB43" s="13"/>
      <c r="BC43" s="13"/>
      <c r="BD43" s="13"/>
      <c r="BE43" s="13"/>
      <c r="BF43" s="13">
        <v>5.2333333333333329E-3</v>
      </c>
      <c r="BG43" s="7">
        <v>35.476666666666667</v>
      </c>
    </row>
    <row r="44" spans="20:59" x14ac:dyDescent="0.25">
      <c r="AB44" s="6"/>
      <c r="AC44" s="6"/>
      <c r="AD44" s="6"/>
      <c r="AE44" s="11"/>
      <c r="AF44" s="10"/>
      <c r="AG44" s="10"/>
      <c r="AH44" s="5"/>
      <c r="AI44" s="5"/>
      <c r="AJ44" s="10"/>
      <c r="AK44" s="11"/>
      <c r="AL44" s="10"/>
      <c r="AM44" s="5"/>
      <c r="AN44" s="10"/>
      <c r="AO44" s="5"/>
      <c r="AP44" s="10"/>
      <c r="AQ44" s="5"/>
      <c r="AR44" s="5"/>
      <c r="AS44" s="12"/>
      <c r="AT44" s="5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1"/>
    </row>
    <row r="45" spans="20:59" x14ac:dyDescent="0.25">
      <c r="AB45" s="6"/>
      <c r="AC45" s="6"/>
      <c r="AE45" s="7"/>
      <c r="AF45" s="7"/>
      <c r="AG45" s="7"/>
      <c r="AH45" s="3"/>
      <c r="AI45" s="3"/>
      <c r="AJ45" s="7"/>
      <c r="AK45" s="7"/>
      <c r="AL45" s="7"/>
      <c r="AM45" s="3"/>
      <c r="AN45" s="7"/>
      <c r="AO45" s="3"/>
      <c r="AP45" s="7"/>
      <c r="AQ45" s="3"/>
      <c r="AR45" s="3"/>
      <c r="AS45" s="13"/>
      <c r="AT45" s="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7"/>
    </row>
    <row r="46" spans="20:59" x14ac:dyDescent="0.25">
      <c r="AB46" s="6"/>
      <c r="AC46" s="6"/>
      <c r="AE46" s="7"/>
      <c r="AF46" s="7"/>
      <c r="AG46" s="7"/>
      <c r="AH46" s="3"/>
      <c r="AI46" s="3"/>
      <c r="AJ46" s="7"/>
      <c r="AK46" s="7"/>
      <c r="AL46" s="7"/>
      <c r="AM46" s="3"/>
      <c r="AN46" s="7"/>
      <c r="AO46" s="3"/>
      <c r="AP46" s="7"/>
      <c r="AQ46" s="3"/>
      <c r="AR46" s="3"/>
      <c r="AS46" s="13"/>
      <c r="AT46" s="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7"/>
    </row>
    <row r="47" spans="20:59" x14ac:dyDescent="0.25">
      <c r="T47" s="23" t="s">
        <v>83</v>
      </c>
      <c r="U47" s="15"/>
      <c r="AB47" s="6"/>
      <c r="AC47" s="6"/>
      <c r="AE47" s="7"/>
      <c r="AF47" s="7"/>
      <c r="AG47" s="7"/>
      <c r="AH47" s="3"/>
      <c r="AI47" s="3"/>
      <c r="AJ47" s="7"/>
      <c r="AK47" s="7"/>
      <c r="AL47" s="7"/>
      <c r="AM47" s="3"/>
      <c r="AN47" s="7"/>
      <c r="AO47" s="3"/>
      <c r="AP47" s="7"/>
      <c r="AQ47" s="3"/>
      <c r="AR47" s="3"/>
      <c r="AS47" s="13"/>
      <c r="AT47" s="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7"/>
    </row>
    <row r="48" spans="20:59" x14ac:dyDescent="0.25">
      <c r="T48" s="24" t="s">
        <v>81</v>
      </c>
      <c r="U48" s="25">
        <v>55.85</v>
      </c>
      <c r="V48" t="s">
        <v>91</v>
      </c>
      <c r="W48">
        <f>U48*2</f>
        <v>111.7</v>
      </c>
      <c r="AB48" s="6"/>
      <c r="AC48" s="6"/>
      <c r="AE48" s="7"/>
      <c r="AF48" s="7"/>
      <c r="AG48" s="7"/>
      <c r="AH48" s="3"/>
      <c r="AI48" s="3"/>
      <c r="AJ48" s="7"/>
      <c r="AK48" s="7"/>
      <c r="AL48" s="7"/>
      <c r="AM48" s="3"/>
      <c r="AN48" s="7"/>
      <c r="AO48" s="3"/>
      <c r="AP48" s="7"/>
      <c r="AQ48" s="3"/>
      <c r="AR48" s="3"/>
      <c r="AS48" s="13"/>
      <c r="AT48" s="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7"/>
    </row>
    <row r="49" spans="20:59" x14ac:dyDescent="0.25">
      <c r="T49" s="24" t="s">
        <v>4</v>
      </c>
      <c r="U49" s="25">
        <v>63.55</v>
      </c>
      <c r="AB49" s="6"/>
      <c r="AC49" s="6"/>
      <c r="AD49" s="6"/>
      <c r="AE49" s="7"/>
      <c r="AF49" s="7"/>
      <c r="AG49" s="7"/>
      <c r="AH49" s="3"/>
      <c r="AI49" s="3"/>
      <c r="AJ49" s="7"/>
      <c r="AK49" s="7"/>
      <c r="AL49" s="7"/>
      <c r="AM49" s="3"/>
      <c r="AN49" s="7"/>
      <c r="AO49" s="3"/>
      <c r="AP49" s="7"/>
      <c r="AQ49" s="3"/>
      <c r="AR49" s="3"/>
      <c r="AS49" s="13"/>
      <c r="AT49" s="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7"/>
    </row>
    <row r="50" spans="20:59" x14ac:dyDescent="0.25">
      <c r="T50" s="24" t="s">
        <v>1</v>
      </c>
      <c r="U50" s="25">
        <v>32.07</v>
      </c>
      <c r="AB50" s="6"/>
      <c r="AC50" s="6"/>
      <c r="AD50" s="6"/>
      <c r="AE50" s="7"/>
      <c r="AF50" s="7"/>
      <c r="AG50" s="7"/>
      <c r="AH50" s="3"/>
      <c r="AI50" s="3"/>
      <c r="AJ50" s="7"/>
      <c r="AK50" s="7"/>
      <c r="AL50" s="7"/>
      <c r="AM50" s="3"/>
      <c r="AN50" s="7"/>
      <c r="AO50" s="3"/>
      <c r="AP50" s="7"/>
      <c r="AQ50" s="3"/>
      <c r="AR50" s="3"/>
      <c r="AS50" s="13"/>
      <c r="AT50" s="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7"/>
    </row>
    <row r="51" spans="20:59" x14ac:dyDescent="0.25">
      <c r="T51" s="24" t="s">
        <v>84</v>
      </c>
      <c r="U51" s="25">
        <v>16</v>
      </c>
      <c r="AB51" s="6"/>
      <c r="AC51" s="6"/>
      <c r="AD51" s="6"/>
      <c r="AE51" s="7"/>
      <c r="AF51" s="7"/>
      <c r="AG51" s="7"/>
      <c r="AH51" s="3"/>
      <c r="AI51" s="3"/>
      <c r="AJ51" s="7"/>
      <c r="AK51" s="7"/>
      <c r="AL51" s="7"/>
      <c r="AM51" s="3"/>
      <c r="AN51" s="7"/>
      <c r="AO51" s="3"/>
      <c r="AP51" s="7"/>
      <c r="AQ51" s="3"/>
      <c r="AR51" s="3"/>
      <c r="AS51" s="13"/>
      <c r="AT51" s="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7"/>
    </row>
    <row r="52" spans="20:59" x14ac:dyDescent="0.25">
      <c r="T52" s="26" t="s">
        <v>82</v>
      </c>
      <c r="U52" s="27">
        <f>3*U51+2*U48</f>
        <v>159.69999999999999</v>
      </c>
      <c r="AB52" s="6"/>
      <c r="AC52" s="6"/>
      <c r="AD52" s="6"/>
      <c r="AE52" s="7"/>
      <c r="AF52" s="7"/>
      <c r="AG52" s="7"/>
      <c r="AH52" s="3"/>
      <c r="AI52" s="3"/>
      <c r="AJ52" s="7"/>
      <c r="AK52" s="7"/>
      <c r="AL52" s="7"/>
      <c r="AM52" s="3"/>
      <c r="AN52" s="7"/>
      <c r="AO52" s="3"/>
      <c r="AP52" s="7"/>
      <c r="AQ52" s="3"/>
      <c r="AR52" s="3"/>
      <c r="AS52" s="13"/>
      <c r="AT52" s="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7"/>
    </row>
    <row r="53" spans="20:59" x14ac:dyDescent="0.25">
      <c r="AB53" s="6"/>
      <c r="AC53" s="6"/>
      <c r="AD53" s="6"/>
      <c r="AE53" s="7"/>
      <c r="AF53" s="7"/>
      <c r="AG53" s="7"/>
      <c r="AH53" s="3"/>
      <c r="AI53" s="3"/>
      <c r="AJ53" s="7"/>
      <c r="AK53" s="7"/>
      <c r="AL53" s="7"/>
      <c r="AM53" s="3"/>
      <c r="AN53" s="7"/>
      <c r="AO53" s="3"/>
      <c r="AP53" s="7"/>
      <c r="AQ53" s="3"/>
      <c r="AR53" s="3"/>
      <c r="AS53" s="13"/>
      <c r="AT53" s="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7"/>
    </row>
    <row r="54" spans="20:59" x14ac:dyDescent="0.25">
      <c r="W54" t="s">
        <v>89</v>
      </c>
      <c r="AB54" s="6"/>
      <c r="AC54" s="6"/>
      <c r="AD54" s="6"/>
      <c r="AE54" s="7"/>
      <c r="AF54" s="7"/>
      <c r="AG54" s="7"/>
      <c r="AH54" s="3"/>
      <c r="AI54" s="3"/>
      <c r="AJ54" s="7"/>
      <c r="AK54" s="7"/>
      <c r="AL54" s="7"/>
      <c r="AM54" s="3"/>
      <c r="AN54" s="7"/>
      <c r="AO54" s="3"/>
      <c r="AP54" s="7"/>
      <c r="AQ54" s="3"/>
      <c r="AR54" s="3"/>
      <c r="AS54" s="13"/>
      <c r="AT54" s="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7"/>
    </row>
    <row r="55" spans="20:59" x14ac:dyDescent="0.25">
      <c r="T55" s="28" t="s">
        <v>70</v>
      </c>
      <c r="V55" t="s">
        <v>85</v>
      </c>
      <c r="AB55" s="6"/>
      <c r="AC55" s="6"/>
      <c r="AD55" s="6"/>
      <c r="AE55" s="7"/>
      <c r="AF55" s="7"/>
      <c r="AG55" s="7"/>
      <c r="AH55" s="3"/>
      <c r="AI55" s="3"/>
      <c r="AJ55" s="7"/>
      <c r="AK55" s="7"/>
      <c r="AL55" s="7"/>
      <c r="AM55" s="3"/>
      <c r="AN55" s="7"/>
      <c r="AO55" s="3"/>
      <c r="AP55" s="7"/>
      <c r="AQ55" s="3"/>
      <c r="AR55" s="3"/>
      <c r="AS55" s="13"/>
      <c r="AT55" s="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7"/>
    </row>
    <row r="56" spans="20:59" x14ac:dyDescent="0.25">
      <c r="V56" s="1">
        <f>U48+U50+U50</f>
        <v>119.99000000000001</v>
      </c>
      <c r="AB56" s="6"/>
      <c r="AC56" s="6"/>
      <c r="AD56" s="6"/>
      <c r="AE56" s="7"/>
      <c r="AF56" s="7"/>
      <c r="AG56" s="7"/>
      <c r="AH56" s="3"/>
      <c r="AI56" s="3"/>
      <c r="AJ56" s="7"/>
      <c r="AK56" s="7"/>
      <c r="AL56" s="7"/>
      <c r="AM56" s="3"/>
      <c r="AN56" s="7"/>
      <c r="AO56" s="3"/>
      <c r="AP56" s="7"/>
      <c r="AQ56" s="3"/>
      <c r="AR56" s="3"/>
      <c r="AS56" s="13"/>
      <c r="AT56" s="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7"/>
    </row>
    <row r="57" spans="20:59" x14ac:dyDescent="0.25">
      <c r="T57" t="s">
        <v>74</v>
      </c>
      <c r="V57">
        <f>100*(U50*2)/V56</f>
        <v>53.454454537878149</v>
      </c>
      <c r="W57">
        <f>V57*(W59/V59)</f>
        <v>8.0325610519724489</v>
      </c>
      <c r="AB57" s="6"/>
      <c r="AC57" s="6"/>
      <c r="AD57" s="6"/>
      <c r="AE57" s="7"/>
      <c r="AF57" s="7"/>
      <c r="AG57" s="7"/>
      <c r="AH57" s="3"/>
      <c r="AI57" s="3"/>
      <c r="AJ57" s="7"/>
      <c r="AK57" s="7"/>
      <c r="AL57" s="7"/>
      <c r="AM57" s="3"/>
      <c r="AN57" s="7"/>
      <c r="AO57" s="3"/>
      <c r="AP57" s="7"/>
      <c r="AQ57" s="3"/>
      <c r="AR57" s="3"/>
      <c r="AS57" s="13"/>
      <c r="AT57" s="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7"/>
    </row>
    <row r="58" spans="20:59" x14ac:dyDescent="0.25">
      <c r="T58" t="s">
        <v>73</v>
      </c>
      <c r="V58">
        <f>100*U48/V56</f>
        <v>46.545545462121837</v>
      </c>
      <c r="AB58" s="6"/>
      <c r="AC58" s="6"/>
      <c r="AD58" s="6"/>
      <c r="AE58" s="7"/>
      <c r="AF58" s="7"/>
      <c r="AG58" s="7"/>
      <c r="AH58" s="3"/>
      <c r="AI58" s="3"/>
      <c r="AJ58" s="7"/>
      <c r="AK58" s="7"/>
      <c r="AL58" s="7"/>
      <c r="AM58" s="3"/>
      <c r="AN58" s="7"/>
      <c r="AO58" s="3"/>
      <c r="AP58" s="7"/>
      <c r="AQ58" s="3"/>
      <c r="AR58" s="3"/>
      <c r="AS58" s="13"/>
      <c r="AT58" s="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7"/>
    </row>
    <row r="59" spans="20:59" x14ac:dyDescent="0.25">
      <c r="T59" t="s">
        <v>75</v>
      </c>
      <c r="V59" s="29">
        <f>V58*(U52/W48)</f>
        <v>66.547212267688963</v>
      </c>
      <c r="W59">
        <v>10</v>
      </c>
      <c r="AB59" s="6"/>
      <c r="AC59" s="6"/>
      <c r="AD59" s="6"/>
      <c r="AE59" s="7"/>
      <c r="AF59" s="7"/>
      <c r="AG59" s="7"/>
      <c r="AH59" s="3"/>
      <c r="AI59" s="3"/>
      <c r="AJ59" s="7"/>
      <c r="AK59" s="7"/>
      <c r="AL59" s="7"/>
      <c r="AM59" s="3"/>
      <c r="AN59" s="7"/>
      <c r="AO59" s="3"/>
      <c r="AP59" s="7"/>
      <c r="AQ59" s="3"/>
      <c r="AR59" s="3"/>
      <c r="AS59" s="13"/>
      <c r="AT59" s="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7"/>
    </row>
    <row r="60" spans="20:59" x14ac:dyDescent="0.25">
      <c r="U60" t="s">
        <v>92</v>
      </c>
      <c r="AB60" s="6"/>
      <c r="AC60" s="6"/>
      <c r="AD60" s="6"/>
      <c r="AE60" s="7"/>
      <c r="AF60" s="7"/>
      <c r="AG60" s="7"/>
      <c r="AH60" s="3"/>
      <c r="AI60" s="3"/>
      <c r="AJ60" s="7"/>
      <c r="AK60" s="7"/>
      <c r="AL60" s="7"/>
      <c r="AM60" s="3"/>
      <c r="AN60" s="7"/>
      <c r="AO60" s="3"/>
      <c r="AP60" s="7"/>
      <c r="AQ60" s="3"/>
      <c r="AR60" s="3"/>
      <c r="AS60" s="13"/>
      <c r="AT60" s="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7"/>
    </row>
    <row r="61" spans="20:59" x14ac:dyDescent="0.25">
      <c r="AB61" s="6"/>
      <c r="AC61" s="6"/>
      <c r="AD61" s="6"/>
      <c r="AE61" s="7"/>
      <c r="AF61" s="7"/>
      <c r="AG61" s="7"/>
      <c r="AH61" s="3"/>
      <c r="AI61" s="3"/>
      <c r="AJ61" s="7"/>
      <c r="AK61" s="7"/>
      <c r="AL61" s="7"/>
      <c r="AM61" s="3"/>
      <c r="AN61" s="7"/>
      <c r="AO61" s="3"/>
      <c r="AP61" s="7"/>
      <c r="AQ61" s="3"/>
      <c r="AR61" s="3"/>
      <c r="AS61" s="13"/>
      <c r="AT61" s="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7"/>
    </row>
    <row r="62" spans="20:59" x14ac:dyDescent="0.25">
      <c r="W62" t="s">
        <v>89</v>
      </c>
      <c r="X62" t="s">
        <v>90</v>
      </c>
      <c r="AB62" s="6"/>
      <c r="AC62" s="6"/>
      <c r="AD62" s="6"/>
      <c r="AE62" s="7"/>
      <c r="AF62" s="7"/>
      <c r="AG62" s="7"/>
      <c r="AH62" s="3"/>
      <c r="AI62" s="3"/>
      <c r="AJ62" s="7"/>
      <c r="AK62" s="7"/>
      <c r="AL62" s="7"/>
      <c r="AM62" s="3"/>
      <c r="AN62" s="7"/>
      <c r="AO62" s="3"/>
      <c r="AP62" s="7"/>
      <c r="AQ62" s="3"/>
      <c r="AR62" s="3"/>
      <c r="AS62" s="13"/>
      <c r="AT62" s="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7"/>
    </row>
    <row r="63" spans="20:59" x14ac:dyDescent="0.25">
      <c r="T63" s="30" t="s">
        <v>71</v>
      </c>
      <c r="V63" t="s">
        <v>86</v>
      </c>
      <c r="AB63" s="6"/>
      <c r="AC63" s="6"/>
      <c r="AD63" s="6"/>
      <c r="AE63" s="7"/>
      <c r="AF63" s="7"/>
      <c r="AG63" s="7"/>
      <c r="AH63" s="3"/>
      <c r="AI63" s="3"/>
      <c r="AJ63" s="7"/>
      <c r="AK63" s="7"/>
      <c r="AL63" s="7"/>
      <c r="AM63" s="3"/>
      <c r="AN63" s="7"/>
      <c r="AO63" s="3"/>
      <c r="AP63" s="7"/>
      <c r="AQ63" s="3"/>
      <c r="AR63" s="3"/>
      <c r="AS63" s="13"/>
      <c r="AT63" s="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7"/>
    </row>
    <row r="64" spans="20:59" x14ac:dyDescent="0.25">
      <c r="V64" s="1">
        <f>U49+U48+U50+U50</f>
        <v>183.54</v>
      </c>
      <c r="AB64" s="6"/>
      <c r="AC64" s="6"/>
      <c r="AD64" s="6"/>
      <c r="AE64" s="7"/>
      <c r="AF64" s="7"/>
      <c r="AG64" s="7"/>
      <c r="AH64" s="3"/>
      <c r="AI64" s="3"/>
      <c r="AJ64" s="7"/>
      <c r="AK64" s="7"/>
      <c r="AL64" s="7"/>
      <c r="AM64" s="3"/>
      <c r="AN64" s="7"/>
      <c r="AO64" s="3"/>
      <c r="AP64" s="7"/>
      <c r="AQ64" s="3"/>
      <c r="AR64" s="3"/>
      <c r="AS64" s="13"/>
      <c r="AT64" s="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7"/>
    </row>
    <row r="65" spans="1:59" x14ac:dyDescent="0.25">
      <c r="T65" t="s">
        <v>76</v>
      </c>
      <c r="V65">
        <f>100*(U49/V64)</f>
        <v>34.624604990737708</v>
      </c>
      <c r="X65">
        <f>V65*(X66/V66)</f>
        <v>8.917212347988773</v>
      </c>
      <c r="AB65" s="6"/>
      <c r="AC65" s="6"/>
      <c r="AD65" s="6"/>
      <c r="AE65" s="7"/>
      <c r="AF65" s="7"/>
      <c r="AG65" s="7"/>
      <c r="AH65" s="3"/>
      <c r="AI65" s="3"/>
      <c r="AJ65" s="7"/>
      <c r="AK65" s="7"/>
      <c r="AL65" s="7"/>
      <c r="AM65" s="3"/>
      <c r="AN65" s="7"/>
      <c r="AO65" s="3"/>
      <c r="AP65" s="7"/>
      <c r="AQ65" s="3"/>
      <c r="AR65" s="3"/>
      <c r="AS65" s="13"/>
      <c r="AT65" s="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7"/>
    </row>
    <row r="66" spans="1:59" x14ac:dyDescent="0.25">
      <c r="T66" t="s">
        <v>77</v>
      </c>
      <c r="V66">
        <f>100*(2*U50)/V64</f>
        <v>34.946060804184377</v>
      </c>
      <c r="W66">
        <f>V66*(W68/V68)</f>
        <v>8.0325610519724506</v>
      </c>
      <c r="X66">
        <v>9</v>
      </c>
      <c r="AB66" s="6"/>
      <c r="AC66" s="6"/>
      <c r="AD66" s="6"/>
      <c r="AE66" s="7"/>
      <c r="AF66" s="7"/>
      <c r="AG66" s="7"/>
      <c r="AH66" s="3"/>
      <c r="AI66" s="3"/>
      <c r="AJ66" s="7"/>
      <c r="AK66" s="7"/>
      <c r="AL66" s="7"/>
      <c r="AM66" s="3"/>
      <c r="AN66" s="7"/>
      <c r="AO66" s="3"/>
      <c r="AP66" s="7"/>
      <c r="AQ66" s="3"/>
      <c r="AR66" s="3"/>
      <c r="AS66" s="13"/>
      <c r="AT66" s="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7"/>
    </row>
    <row r="67" spans="1:59" x14ac:dyDescent="0.25">
      <c r="T67" t="s">
        <v>88</v>
      </c>
      <c r="V67">
        <f>100*(U48/V64)</f>
        <v>30.429334205077911</v>
      </c>
      <c r="AB67" s="6"/>
      <c r="AC67" s="6"/>
      <c r="AD67" s="6"/>
      <c r="AE67" s="7"/>
      <c r="AF67" s="7"/>
      <c r="AG67" s="7"/>
      <c r="AH67" s="3"/>
      <c r="AI67" s="3"/>
      <c r="AJ67" s="7"/>
      <c r="AK67" s="7"/>
      <c r="AL67" s="7"/>
      <c r="AM67" s="3"/>
      <c r="AN67" s="7"/>
      <c r="AO67" s="3"/>
      <c r="AP67" s="7"/>
      <c r="AQ67" s="3"/>
      <c r="AR67" s="3"/>
      <c r="AS67" s="13"/>
      <c r="AT67" s="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7"/>
    </row>
    <row r="68" spans="1:59" x14ac:dyDescent="0.25">
      <c r="T68" t="s">
        <v>75</v>
      </c>
      <c r="V68" s="29">
        <f>V67*(U52/W48)</f>
        <v>43.505502887653911</v>
      </c>
      <c r="W68">
        <v>10</v>
      </c>
      <c r="AB68" s="6"/>
      <c r="AC68" s="6"/>
      <c r="AD68" s="6"/>
      <c r="AE68" s="7"/>
      <c r="AF68" s="7"/>
      <c r="AG68" s="7"/>
      <c r="AH68" s="3"/>
      <c r="AI68" s="3"/>
      <c r="AJ68" s="7"/>
      <c r="AK68" s="7"/>
      <c r="AL68" s="7"/>
      <c r="AM68" s="3"/>
      <c r="AN68" s="7"/>
      <c r="AO68" s="3"/>
      <c r="AP68" s="7"/>
      <c r="AQ68" s="3"/>
      <c r="AR68" s="3"/>
      <c r="AS68" s="13"/>
      <c r="AT68" s="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7"/>
    </row>
    <row r="69" spans="1:59" x14ac:dyDescent="0.25">
      <c r="AB69" s="6"/>
      <c r="AC69" s="6"/>
      <c r="AD69" s="6"/>
      <c r="AE69" s="7"/>
      <c r="AF69" s="7"/>
      <c r="AG69" s="7"/>
      <c r="AH69" s="3"/>
      <c r="AI69" s="3"/>
      <c r="AJ69" s="7"/>
      <c r="AK69" s="7"/>
      <c r="AL69" s="7"/>
      <c r="AM69" s="3"/>
      <c r="AN69" s="7"/>
      <c r="AO69" s="3"/>
      <c r="AP69" s="7"/>
      <c r="AQ69" s="3"/>
      <c r="AR69" s="3"/>
      <c r="AS69" s="13"/>
      <c r="AT69" s="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7"/>
    </row>
    <row r="70" spans="1:59" x14ac:dyDescent="0.25">
      <c r="T70" s="31" t="s">
        <v>72</v>
      </c>
      <c r="V70" t="s">
        <v>80</v>
      </c>
      <c r="AB70" s="6"/>
      <c r="AC70" s="6"/>
      <c r="AD70" s="6"/>
      <c r="AE70" s="7"/>
      <c r="AF70" s="7"/>
      <c r="AG70" s="7"/>
      <c r="AH70" s="3"/>
      <c r="AI70" s="3"/>
      <c r="AJ70" s="7"/>
      <c r="AK70" s="7"/>
      <c r="AL70" s="7"/>
      <c r="AM70" s="3"/>
      <c r="AN70" s="7"/>
      <c r="AO70" s="3"/>
      <c r="AP70" s="7"/>
      <c r="AQ70" s="3"/>
      <c r="AR70" s="3"/>
      <c r="AS70" s="13"/>
      <c r="AT70" s="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7"/>
    </row>
    <row r="71" spans="1:59" x14ac:dyDescent="0.25">
      <c r="V71" s="1">
        <f>(5*U49)+U48+(4*U50)</f>
        <v>501.88</v>
      </c>
      <c r="AB71" s="6"/>
      <c r="AC71" s="6"/>
      <c r="AD71" s="6"/>
      <c r="AE71" s="7"/>
      <c r="AF71" s="7"/>
      <c r="AG71" s="7"/>
      <c r="AH71" s="3"/>
      <c r="AI71" s="3"/>
      <c r="AJ71" s="7"/>
      <c r="AK71" s="7"/>
      <c r="AL71" s="7"/>
      <c r="AM71" s="3"/>
      <c r="AN71" s="7"/>
      <c r="AO71" s="3"/>
      <c r="AP71" s="7"/>
      <c r="AQ71" s="3"/>
      <c r="AR71" s="3"/>
      <c r="AS71" s="13"/>
      <c r="AT71" s="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7"/>
    </row>
    <row r="72" spans="1:59" x14ac:dyDescent="0.25">
      <c r="T72" t="s">
        <v>78</v>
      </c>
      <c r="V72">
        <f>100*(5*U49)/V71</f>
        <v>63.311947078983025</v>
      </c>
      <c r="X72">
        <f>V72*(X73/V73)</f>
        <v>9.9080137199875278</v>
      </c>
      <c r="AB72" s="6"/>
      <c r="AC72" s="6"/>
      <c r="AD72" s="6"/>
      <c r="AE72" s="7"/>
      <c r="AF72" s="7"/>
      <c r="AG72" s="7"/>
      <c r="AH72" s="3"/>
      <c r="AI72" s="3"/>
      <c r="AJ72" s="7"/>
      <c r="AK72" s="7"/>
      <c r="AL72" s="7"/>
      <c r="AM72" s="3"/>
      <c r="AN72" s="7"/>
      <c r="AO72" s="3"/>
      <c r="AP72" s="7"/>
      <c r="AQ72" s="3"/>
      <c r="AR72" s="3"/>
      <c r="AS72" s="13"/>
      <c r="AT72" s="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7"/>
    </row>
    <row r="73" spans="1:59" x14ac:dyDescent="0.25">
      <c r="A73" s="91" t="s">
        <v>152</v>
      </c>
      <c r="B73" s="91"/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1"/>
      <c r="Q73" s="91"/>
      <c r="R73" s="91"/>
      <c r="T73" t="s">
        <v>79</v>
      </c>
      <c r="V73">
        <f>100*(4*U50)/V71</f>
        <v>25.559894795568663</v>
      </c>
      <c r="W73">
        <f>V73*(W75/V75)</f>
        <v>8.0325610519724506</v>
      </c>
      <c r="X73">
        <v>4</v>
      </c>
      <c r="AB73" s="6"/>
      <c r="AC73" s="6"/>
      <c r="AD73" s="6"/>
      <c r="AE73" s="7"/>
      <c r="AF73" s="7"/>
      <c r="AG73" s="7"/>
      <c r="AH73" s="3"/>
      <c r="AI73" s="3"/>
      <c r="AJ73" s="7"/>
      <c r="AK73" s="7"/>
      <c r="AL73" s="7"/>
      <c r="AM73" s="3"/>
      <c r="AN73" s="7"/>
      <c r="AO73" s="3"/>
      <c r="AP73" s="7"/>
      <c r="AQ73" s="3"/>
      <c r="AR73" s="3"/>
      <c r="AS73" s="13"/>
      <c r="AT73" s="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7"/>
    </row>
    <row r="74" spans="1:59" ht="18.75" customHeight="1" x14ac:dyDescent="0.25">
      <c r="A74" s="91"/>
      <c r="B74" s="91"/>
      <c r="C74" s="91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91"/>
      <c r="T74" t="s">
        <v>87</v>
      </c>
      <c r="V74">
        <f>100*(U48/V71)</f>
        <v>11.128158125448314</v>
      </c>
      <c r="AB74" s="6"/>
      <c r="AC74" s="6"/>
      <c r="AD74" s="6"/>
      <c r="AE74" s="7"/>
      <c r="AF74" s="7"/>
      <c r="AG74" s="7"/>
      <c r="AH74" s="3"/>
      <c r="AI74" s="3"/>
      <c r="AJ74" s="7"/>
      <c r="AK74" s="7"/>
      <c r="AL74" s="7"/>
      <c r="AM74" s="3"/>
      <c r="AN74" s="7"/>
      <c r="AO74" s="3"/>
      <c r="AP74" s="7"/>
      <c r="AQ74" s="3"/>
      <c r="AR74" s="3"/>
      <c r="AS74" s="13"/>
      <c r="AT74" s="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7"/>
    </row>
    <row r="75" spans="1:59" x14ac:dyDescent="0.25">
      <c r="A75" s="91"/>
      <c r="B75" s="91"/>
      <c r="C75" s="91"/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91"/>
      <c r="O75" s="91"/>
      <c r="P75" s="91"/>
      <c r="Q75" s="91"/>
      <c r="R75" s="91"/>
      <c r="T75" t="s">
        <v>75</v>
      </c>
      <c r="V75" s="29">
        <f>V74*(U52/W48)</f>
        <v>15.910177731728698</v>
      </c>
      <c r="W75">
        <v>5</v>
      </c>
      <c r="AB75" s="6"/>
      <c r="AC75" s="6"/>
      <c r="AD75" s="6"/>
      <c r="AE75" s="7"/>
      <c r="AF75" s="7"/>
      <c r="AG75" s="7"/>
      <c r="AH75" s="3"/>
      <c r="AI75" s="3"/>
      <c r="AJ75" s="7"/>
      <c r="AK75" s="7"/>
      <c r="AL75" s="7"/>
      <c r="AM75" s="3"/>
      <c r="AN75" s="7"/>
      <c r="AO75" s="3"/>
      <c r="AP75" s="7"/>
      <c r="AQ75" s="3"/>
      <c r="AR75" s="3"/>
      <c r="AS75" s="13"/>
      <c r="AT75" s="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7"/>
    </row>
    <row r="76" spans="1:59" x14ac:dyDescent="0.25">
      <c r="A76" s="91"/>
      <c r="B76" s="91"/>
      <c r="C76" s="91"/>
      <c r="D76" s="91"/>
      <c r="E76" s="91"/>
      <c r="F76" s="91"/>
      <c r="G76" s="91"/>
      <c r="H76" s="91"/>
      <c r="I76" s="91"/>
      <c r="J76" s="91"/>
      <c r="K76" s="91"/>
      <c r="L76" s="91"/>
      <c r="M76" s="91"/>
      <c r="N76" s="91"/>
      <c r="O76" s="91"/>
      <c r="P76" s="91"/>
      <c r="Q76" s="91"/>
      <c r="R76" s="91"/>
      <c r="AB76" s="6"/>
      <c r="AC76" s="6"/>
      <c r="AD76" s="6"/>
      <c r="AE76" s="7"/>
      <c r="AF76" s="7"/>
      <c r="AG76" s="7"/>
      <c r="AH76" s="3"/>
      <c r="AI76" s="3"/>
      <c r="AJ76" s="7"/>
      <c r="AK76" s="7"/>
      <c r="AL76" s="7"/>
      <c r="AM76" s="3"/>
      <c r="AN76" s="7"/>
      <c r="AO76" s="3"/>
      <c r="AP76" s="7"/>
      <c r="AQ76" s="3"/>
      <c r="AR76" s="3"/>
      <c r="AS76" s="13"/>
      <c r="AT76" s="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7"/>
    </row>
    <row r="77" spans="1:59" x14ac:dyDescent="0.25">
      <c r="A77" s="91"/>
      <c r="B77" s="91"/>
      <c r="C77" s="91"/>
      <c r="D77" s="91"/>
      <c r="E77" s="91"/>
      <c r="F77" s="91"/>
      <c r="G77" s="91"/>
      <c r="H77" s="91"/>
      <c r="I77" s="91"/>
      <c r="J77" s="91"/>
      <c r="K77" s="91"/>
      <c r="L77" s="91"/>
      <c r="M77" s="91"/>
      <c r="N77" s="91"/>
      <c r="O77" s="91"/>
      <c r="P77" s="91"/>
      <c r="Q77" s="91"/>
      <c r="R77" s="91"/>
      <c r="AB77" s="6"/>
      <c r="AC77" s="6"/>
      <c r="AD77" s="6"/>
      <c r="AE77" s="7"/>
      <c r="AF77" s="7"/>
      <c r="AG77" s="7"/>
      <c r="AH77" s="3"/>
      <c r="AI77" s="3"/>
      <c r="AJ77" s="7"/>
      <c r="AK77" s="7"/>
      <c r="AL77" s="7"/>
      <c r="AM77" s="3"/>
      <c r="AN77" s="7"/>
      <c r="AO77" s="3"/>
      <c r="AP77" s="7"/>
      <c r="AQ77" s="3"/>
      <c r="AR77" s="3"/>
      <c r="AS77" s="13"/>
      <c r="AT77" s="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7"/>
    </row>
    <row r="78" spans="1:59" x14ac:dyDescent="0.25">
      <c r="A78" s="91"/>
      <c r="B78" s="91"/>
      <c r="C78" s="91"/>
      <c r="D78" s="91"/>
      <c r="E78" s="91"/>
      <c r="F78" s="91"/>
      <c r="G78" s="91"/>
      <c r="H78" s="91"/>
      <c r="I78" s="91"/>
      <c r="J78" s="91"/>
      <c r="K78" s="91"/>
      <c r="L78" s="91"/>
      <c r="M78" s="91"/>
      <c r="N78" s="91"/>
      <c r="O78" s="91"/>
      <c r="P78" s="91"/>
      <c r="Q78" s="91"/>
      <c r="R78" s="91"/>
      <c r="AB78" s="6"/>
      <c r="AC78" s="6"/>
      <c r="AD78" s="6"/>
      <c r="AE78" s="7"/>
      <c r="AF78" s="7"/>
      <c r="AG78" s="7"/>
      <c r="AH78" s="3"/>
      <c r="AI78" s="3"/>
      <c r="AJ78" s="7"/>
      <c r="AK78" s="7"/>
      <c r="AL78" s="7"/>
      <c r="AM78" s="3"/>
      <c r="AN78" s="7"/>
      <c r="AO78" s="3"/>
      <c r="AP78" s="7"/>
      <c r="AQ78" s="3"/>
      <c r="AR78" s="3"/>
      <c r="AS78" s="13"/>
      <c r="AT78" s="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7"/>
    </row>
    <row r="79" spans="1:59" x14ac:dyDescent="0.25">
      <c r="A79" s="91"/>
      <c r="B79" s="91"/>
      <c r="C79" s="91"/>
      <c r="D79" s="91"/>
      <c r="E79" s="91"/>
      <c r="F79" s="91"/>
      <c r="G79" s="91"/>
      <c r="H79" s="91"/>
      <c r="I79" s="91"/>
      <c r="J79" s="91"/>
      <c r="K79" s="91"/>
      <c r="L79" s="91"/>
      <c r="M79" s="91"/>
      <c r="N79" s="91"/>
      <c r="O79" s="91"/>
      <c r="P79" s="91"/>
      <c r="Q79" s="91"/>
      <c r="R79" s="91"/>
      <c r="AB79" s="6"/>
      <c r="AC79" s="6"/>
      <c r="AD79" s="6"/>
      <c r="AE79" s="7"/>
      <c r="AF79" s="7"/>
      <c r="AG79" s="7"/>
      <c r="AH79" s="3"/>
      <c r="AI79" s="3"/>
      <c r="AJ79" s="7"/>
      <c r="AK79" s="7"/>
      <c r="AL79" s="7"/>
      <c r="AM79" s="3"/>
      <c r="AN79" s="7"/>
      <c r="AO79" s="3"/>
      <c r="AP79" s="7"/>
      <c r="AQ79" s="3"/>
      <c r="AR79" s="3"/>
      <c r="AS79" s="13"/>
      <c r="AT79" s="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7"/>
    </row>
    <row r="80" spans="1:59" x14ac:dyDescent="0.25">
      <c r="AB80" s="6"/>
      <c r="AC80" s="6"/>
      <c r="AD80" s="6"/>
      <c r="AE80" s="7"/>
      <c r="AF80" s="7"/>
      <c r="AG80" s="7"/>
      <c r="AH80" s="3"/>
      <c r="AI80" s="3"/>
      <c r="AJ80" s="7"/>
      <c r="AK80" s="7"/>
      <c r="AL80" s="7"/>
      <c r="AM80" s="3"/>
      <c r="AN80" s="7"/>
      <c r="AO80" s="3"/>
      <c r="AP80" s="7"/>
      <c r="AQ80" s="3"/>
      <c r="AR80" s="3"/>
      <c r="AS80" s="13"/>
      <c r="AT80" s="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7"/>
    </row>
    <row r="81" spans="28:59" x14ac:dyDescent="0.25">
      <c r="AB81" s="6"/>
      <c r="AC81" s="6"/>
      <c r="AD81" s="6"/>
      <c r="AE81" s="7"/>
      <c r="AF81" s="7"/>
      <c r="AG81" s="7"/>
      <c r="AH81" s="3"/>
      <c r="AI81" s="3"/>
      <c r="AJ81" s="7"/>
      <c r="AK81" s="7"/>
      <c r="AL81" s="7"/>
      <c r="AM81" s="3"/>
      <c r="AN81" s="7"/>
      <c r="AO81" s="3"/>
      <c r="AP81" s="7"/>
      <c r="AQ81" s="3"/>
      <c r="AR81" s="3"/>
      <c r="AS81" s="13"/>
      <c r="AT81" s="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7"/>
    </row>
    <row r="82" spans="28:59" x14ac:dyDescent="0.25">
      <c r="AB82" s="6"/>
      <c r="AC82" s="6"/>
      <c r="AD82" s="6"/>
      <c r="AE82" s="7"/>
      <c r="AF82" s="7"/>
      <c r="AG82" s="7"/>
      <c r="AH82" s="3"/>
      <c r="AI82" s="3"/>
      <c r="AJ82" s="7"/>
      <c r="AK82" s="7"/>
      <c r="AL82" s="7"/>
      <c r="AM82" s="3"/>
      <c r="AN82" s="7"/>
      <c r="AO82" s="3"/>
      <c r="AP82" s="7"/>
      <c r="AQ82" s="3"/>
      <c r="AR82" s="3"/>
      <c r="AS82" s="13"/>
      <c r="AT82" s="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7"/>
    </row>
    <row r="83" spans="28:59" x14ac:dyDescent="0.25">
      <c r="AB83" s="6"/>
      <c r="AC83" s="6"/>
      <c r="AD83" s="6"/>
      <c r="AE83" s="7"/>
      <c r="AF83" s="7"/>
      <c r="AG83" s="7"/>
      <c r="AH83" s="3"/>
      <c r="AI83" s="3"/>
      <c r="AJ83" s="7"/>
      <c r="AK83" s="7"/>
      <c r="AL83" s="7"/>
      <c r="AM83" s="3"/>
      <c r="AN83" s="7"/>
      <c r="AO83" s="3"/>
      <c r="AP83" s="7"/>
      <c r="AQ83" s="3"/>
      <c r="AR83" s="3"/>
      <c r="AS83" s="13"/>
      <c r="AT83" s="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7"/>
    </row>
    <row r="84" spans="28:59" x14ac:dyDescent="0.25">
      <c r="AB84" s="6"/>
      <c r="AC84" s="6"/>
      <c r="AD84" s="6"/>
      <c r="AE84" s="7"/>
      <c r="AF84" s="7"/>
      <c r="AG84" s="7"/>
      <c r="AH84" s="3"/>
      <c r="AI84" s="3"/>
      <c r="AJ84" s="7"/>
      <c r="AK84" s="7"/>
      <c r="AL84" s="7"/>
      <c r="AM84" s="3"/>
      <c r="AN84" s="7"/>
      <c r="AO84" s="3"/>
      <c r="AP84" s="7"/>
      <c r="AQ84" s="3"/>
      <c r="AR84" s="3"/>
      <c r="AS84" s="13"/>
      <c r="AT84" s="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7"/>
    </row>
    <row r="85" spans="28:59" x14ac:dyDescent="0.25">
      <c r="AB85" s="6"/>
      <c r="AC85" s="6"/>
      <c r="AD85" s="6"/>
      <c r="AE85" s="7"/>
      <c r="AF85" s="7"/>
      <c r="AG85" s="7"/>
      <c r="AH85" s="3"/>
      <c r="AI85" s="3"/>
      <c r="AJ85" s="7"/>
      <c r="AK85" s="7"/>
      <c r="AL85" s="7"/>
      <c r="AM85" s="3"/>
      <c r="AN85" s="7"/>
      <c r="AO85" s="3"/>
      <c r="AP85" s="7"/>
      <c r="AQ85" s="3"/>
      <c r="AR85" s="3"/>
      <c r="AS85" s="13"/>
      <c r="AT85" s="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7"/>
    </row>
    <row r="86" spans="28:59" x14ac:dyDescent="0.25">
      <c r="AB86" s="6"/>
      <c r="AC86" s="6"/>
      <c r="AD86" s="6"/>
      <c r="AE86" s="7"/>
      <c r="AF86" s="7"/>
      <c r="AG86" s="7"/>
      <c r="AH86" s="3"/>
      <c r="AI86" s="3"/>
      <c r="AJ86" s="7"/>
      <c r="AK86" s="7"/>
      <c r="AL86" s="7"/>
      <c r="AM86" s="3"/>
      <c r="AN86" s="7"/>
      <c r="AO86" s="3"/>
      <c r="AP86" s="7"/>
      <c r="AQ86" s="3"/>
      <c r="AR86" s="3"/>
      <c r="AS86" s="13"/>
      <c r="AT86" s="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7"/>
    </row>
    <row r="87" spans="28:59" x14ac:dyDescent="0.25">
      <c r="AB87" s="6"/>
      <c r="AC87" s="6"/>
      <c r="AD87" s="6"/>
      <c r="AE87" s="7"/>
      <c r="AF87" s="7"/>
      <c r="AG87" s="7"/>
      <c r="AH87" s="3"/>
      <c r="AI87" s="3"/>
      <c r="AJ87" s="7"/>
      <c r="AK87" s="7"/>
      <c r="AL87" s="7"/>
      <c r="AM87" s="3"/>
      <c r="AN87" s="7"/>
      <c r="AO87" s="3"/>
      <c r="AP87" s="7"/>
      <c r="AQ87" s="3"/>
      <c r="AR87" s="3"/>
      <c r="AS87" s="13"/>
      <c r="AT87" s="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7"/>
    </row>
    <row r="88" spans="28:59" x14ac:dyDescent="0.25">
      <c r="AB88" s="6"/>
      <c r="AC88" s="6"/>
      <c r="AD88" s="6"/>
      <c r="AE88" s="7"/>
      <c r="AF88" s="7"/>
      <c r="AG88" s="7"/>
      <c r="AH88" s="3"/>
      <c r="AI88" s="3"/>
      <c r="AJ88" s="7"/>
      <c r="AK88" s="7"/>
      <c r="AL88" s="7"/>
      <c r="AM88" s="3"/>
      <c r="AN88" s="7"/>
      <c r="AO88" s="3"/>
      <c r="AP88" s="7"/>
      <c r="AQ88" s="3"/>
      <c r="AR88" s="3"/>
      <c r="AS88" s="13"/>
      <c r="AT88" s="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7"/>
    </row>
    <row r="89" spans="28:59" x14ac:dyDescent="0.25">
      <c r="AB89" s="6"/>
      <c r="AC89" s="6"/>
      <c r="AD89" s="6"/>
      <c r="AE89" s="7"/>
      <c r="AF89" s="7"/>
      <c r="AG89" s="7"/>
      <c r="AH89" s="3"/>
      <c r="AI89" s="3"/>
      <c r="AJ89" s="7"/>
      <c r="AK89" s="7"/>
      <c r="AL89" s="7"/>
      <c r="AM89" s="3"/>
      <c r="AN89" s="7"/>
      <c r="AO89" s="3"/>
      <c r="AP89" s="7"/>
      <c r="AQ89" s="3"/>
      <c r="AR89" s="3"/>
      <c r="AS89" s="13"/>
      <c r="AT89" s="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7"/>
    </row>
    <row r="90" spans="28:59" x14ac:dyDescent="0.25">
      <c r="AB90" s="6"/>
      <c r="AC90" s="6"/>
      <c r="AD90" s="6"/>
      <c r="AE90" s="7"/>
      <c r="AF90" s="7"/>
      <c r="AG90" s="7"/>
      <c r="AH90" s="3"/>
      <c r="AI90" s="3"/>
      <c r="AJ90" s="7"/>
      <c r="AK90" s="7"/>
      <c r="AL90" s="7"/>
      <c r="AM90" s="3"/>
      <c r="AN90" s="7"/>
      <c r="AO90" s="3"/>
      <c r="AP90" s="7"/>
      <c r="AQ90" s="3"/>
      <c r="AR90" s="3"/>
      <c r="AS90" s="13"/>
      <c r="AT90" s="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7"/>
    </row>
    <row r="91" spans="28:59" x14ac:dyDescent="0.25">
      <c r="AB91" s="6"/>
      <c r="AC91" s="6"/>
      <c r="AD91" s="6"/>
      <c r="AE91" s="7"/>
      <c r="AF91" s="7"/>
      <c r="AG91" s="7"/>
      <c r="AH91" s="3"/>
      <c r="AI91" s="3"/>
      <c r="AJ91" s="7"/>
      <c r="AK91" s="7"/>
      <c r="AL91" s="7"/>
      <c r="AM91" s="3"/>
      <c r="AN91" s="7"/>
      <c r="AO91" s="3"/>
      <c r="AP91" s="7"/>
      <c r="AQ91" s="3"/>
      <c r="AR91" s="3"/>
      <c r="AS91" s="13"/>
      <c r="AT91" s="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7"/>
    </row>
    <row r="92" spans="28:59" x14ac:dyDescent="0.25">
      <c r="AB92" s="6"/>
      <c r="AC92" s="6"/>
      <c r="AD92" s="6"/>
      <c r="AE92" s="7"/>
      <c r="AF92" s="7"/>
      <c r="AG92" s="7"/>
      <c r="AH92" s="3"/>
      <c r="AI92" s="3"/>
      <c r="AJ92" s="7"/>
      <c r="AK92" s="7"/>
      <c r="AL92" s="7"/>
      <c r="AM92" s="3"/>
      <c r="AN92" s="7"/>
      <c r="AO92" s="3"/>
      <c r="AP92" s="7"/>
      <c r="AQ92" s="3"/>
      <c r="AR92" s="3"/>
      <c r="AS92" s="13"/>
      <c r="AT92" s="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3"/>
      <c r="BG92" s="7"/>
    </row>
    <row r="93" spans="28:59" x14ac:dyDescent="0.25">
      <c r="AB93" s="6"/>
      <c r="AC93" s="6"/>
      <c r="AD93" s="6"/>
      <c r="AE93" s="7"/>
      <c r="AF93" s="7"/>
      <c r="AG93" s="7"/>
      <c r="AH93" s="3"/>
      <c r="AI93" s="3"/>
      <c r="AJ93" s="7"/>
      <c r="AK93" s="7"/>
      <c r="AL93" s="7"/>
      <c r="AM93" s="3"/>
      <c r="AN93" s="7"/>
      <c r="AO93" s="3"/>
      <c r="AP93" s="7"/>
      <c r="AQ93" s="3"/>
      <c r="AR93" s="3"/>
      <c r="AS93" s="13"/>
      <c r="AT93" s="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  <c r="BG93" s="7"/>
    </row>
    <row r="94" spans="28:59" x14ac:dyDescent="0.25">
      <c r="AB94" s="6"/>
      <c r="AC94" s="6"/>
      <c r="AD94" s="6"/>
      <c r="AE94" s="7"/>
      <c r="AF94" s="7"/>
      <c r="AG94" s="7"/>
      <c r="AH94" s="3"/>
      <c r="AI94" s="3"/>
      <c r="AJ94" s="7"/>
      <c r="AK94" s="7"/>
      <c r="AL94" s="7"/>
      <c r="AM94" s="3"/>
      <c r="AN94" s="7"/>
      <c r="AO94" s="3"/>
      <c r="AP94" s="7"/>
      <c r="AQ94" s="3"/>
      <c r="AR94" s="3"/>
      <c r="AS94" s="13"/>
      <c r="AT94" s="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7"/>
    </row>
    <row r="95" spans="28:59" x14ac:dyDescent="0.25">
      <c r="AB95" s="6"/>
      <c r="AC95" s="6"/>
      <c r="AD95" s="6"/>
      <c r="AE95" s="7"/>
      <c r="AF95" s="7"/>
      <c r="AG95" s="7"/>
      <c r="AH95" s="3"/>
      <c r="AI95" s="3"/>
      <c r="AJ95" s="7"/>
      <c r="AK95" s="7"/>
      <c r="AL95" s="7"/>
      <c r="AM95" s="3"/>
      <c r="AN95" s="7"/>
      <c r="AO95" s="3"/>
      <c r="AP95" s="7"/>
      <c r="AQ95" s="3"/>
      <c r="AR95" s="3"/>
      <c r="AS95" s="13"/>
      <c r="AT95" s="3"/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  <c r="BF95" s="13"/>
      <c r="BG95" s="7"/>
    </row>
    <row r="96" spans="28:59" x14ac:dyDescent="0.25">
      <c r="AB96" s="6"/>
      <c r="AC96" s="6"/>
      <c r="AD96" s="6"/>
      <c r="AE96" s="7"/>
      <c r="AF96" s="7"/>
      <c r="AG96" s="7"/>
      <c r="AH96" s="3"/>
      <c r="AI96" s="3"/>
      <c r="AJ96" s="7"/>
      <c r="AK96" s="7"/>
      <c r="AL96" s="7"/>
      <c r="AM96" s="3"/>
      <c r="AN96" s="7"/>
      <c r="AO96" s="3"/>
      <c r="AP96" s="7"/>
      <c r="AQ96" s="3"/>
      <c r="AR96" s="3"/>
      <c r="AS96" s="13"/>
      <c r="AT96" s="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13"/>
      <c r="BG96" s="7"/>
    </row>
  </sheetData>
  <mergeCells count="2">
    <mergeCell ref="A73:R79"/>
    <mergeCell ref="A1:R1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59" orientation="portrait" r:id="rId1"/>
  <headerFooter>
    <oddHeader>&amp;A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96"/>
  <sheetViews>
    <sheetView zoomScale="70" zoomScaleNormal="70" workbookViewId="0">
      <selection sqref="A1:R1"/>
    </sheetView>
  </sheetViews>
  <sheetFormatPr defaultRowHeight="15" x14ac:dyDescent="0.25"/>
  <cols>
    <col min="44" max="44" width="5.42578125" customWidth="1"/>
    <col min="45" max="45" width="10.42578125" customWidth="1"/>
    <col min="46" max="46" width="7.28515625" customWidth="1"/>
    <col min="47" max="47" width="9.28515625" style="8" customWidth="1"/>
    <col min="48" max="49" width="9.140625" style="8"/>
    <col min="50" max="51" width="9.140625" style="9"/>
    <col min="52" max="54" width="9.140625" style="8"/>
    <col min="55" max="55" width="9.140625" style="9"/>
    <col min="56" max="56" width="9.140625" style="8"/>
    <col min="57" max="57" width="9.140625" style="9"/>
    <col min="58" max="58" width="9.140625" style="8"/>
    <col min="59" max="60" width="9.140625" style="9"/>
    <col min="61" max="61" width="9.140625" style="14"/>
    <col min="62" max="62" width="9.140625" style="9"/>
    <col min="63" max="74" width="9.140625" style="14"/>
    <col min="75" max="75" width="9.140625" style="8"/>
  </cols>
  <sheetData>
    <row r="1" spans="1:76" x14ac:dyDescent="0.25">
      <c r="A1" s="89" t="s">
        <v>150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AQ1" s="1" t="s">
        <v>147</v>
      </c>
    </row>
    <row r="2" spans="1:76" s="1" customFormat="1" x14ac:dyDescent="0.25">
      <c r="AL2"/>
      <c r="AM2"/>
      <c r="AN2"/>
      <c r="AO2"/>
      <c r="AP2"/>
      <c r="AR2" s="4"/>
      <c r="AS2" s="2" t="s">
        <v>20</v>
      </c>
      <c r="AT2" s="5" t="s">
        <v>21</v>
      </c>
      <c r="AU2" s="11" t="s">
        <v>69</v>
      </c>
      <c r="AV2" s="10" t="s">
        <v>68</v>
      </c>
      <c r="AW2" s="10" t="s">
        <v>67</v>
      </c>
      <c r="AX2" s="5" t="s">
        <v>0</v>
      </c>
      <c r="AY2" s="5" t="s">
        <v>1</v>
      </c>
      <c r="AZ2" s="10" t="s">
        <v>66</v>
      </c>
      <c r="BA2" s="11" t="s">
        <v>65</v>
      </c>
      <c r="BB2" s="10" t="s">
        <v>64</v>
      </c>
      <c r="BC2" s="5" t="s">
        <v>2</v>
      </c>
      <c r="BD2" s="10" t="s">
        <v>105</v>
      </c>
      <c r="BE2" s="5" t="s">
        <v>63</v>
      </c>
      <c r="BF2" s="10" t="s">
        <v>62</v>
      </c>
      <c r="BG2" s="5" t="s">
        <v>3</v>
      </c>
      <c r="BH2" s="5" t="s">
        <v>4</v>
      </c>
      <c r="BI2" s="12" t="s">
        <v>5</v>
      </c>
      <c r="BJ2" s="5" t="s">
        <v>6</v>
      </c>
      <c r="BK2" s="12" t="s">
        <v>7</v>
      </c>
      <c r="BL2" s="12" t="s">
        <v>8</v>
      </c>
      <c r="BM2" s="12" t="s">
        <v>9</v>
      </c>
      <c r="BN2" s="12" t="s">
        <v>10</v>
      </c>
      <c r="BO2" s="12" t="s">
        <v>11</v>
      </c>
      <c r="BP2" s="12" t="s">
        <v>12</v>
      </c>
      <c r="BQ2" s="12" t="s">
        <v>13</v>
      </c>
      <c r="BR2" s="12" t="s">
        <v>14</v>
      </c>
      <c r="BS2" s="12" t="s">
        <v>15</v>
      </c>
      <c r="BT2" s="12" t="s">
        <v>16</v>
      </c>
      <c r="BU2" s="12" t="s">
        <v>17</v>
      </c>
      <c r="BV2" s="12" t="s">
        <v>18</v>
      </c>
      <c r="BW2" s="11" t="s">
        <v>19</v>
      </c>
    </row>
    <row r="3" spans="1:76" x14ac:dyDescent="0.25">
      <c r="AR3" s="6">
        <v>1</v>
      </c>
      <c r="AS3" s="6" t="s">
        <v>22</v>
      </c>
      <c r="AT3" s="6">
        <v>103</v>
      </c>
      <c r="AU3" s="7">
        <v>21.687900000000003</v>
      </c>
      <c r="AV3" s="7"/>
      <c r="AW3" s="7">
        <v>41.723920454545457</v>
      </c>
      <c r="AX3" s="3"/>
      <c r="AY3" s="3"/>
      <c r="AZ3" s="7"/>
      <c r="BA3" s="7">
        <v>17.077586206896552</v>
      </c>
      <c r="BB3" s="7"/>
      <c r="BC3" s="3">
        <v>3.5449999999999995E-2</v>
      </c>
      <c r="BD3" s="3"/>
      <c r="BE3" s="3">
        <v>0.44659799999999999</v>
      </c>
      <c r="BF3" s="7">
        <v>7.2559259259259248</v>
      </c>
      <c r="BG3" s="3">
        <v>1.1250000000000001E-2</v>
      </c>
      <c r="BH3" s="3">
        <v>1.8131294964028777</v>
      </c>
      <c r="BI3" s="13">
        <v>1.8018867924528299E-2</v>
      </c>
      <c r="BJ3" s="3">
        <v>2.7499999999999998E-3</v>
      </c>
      <c r="BK3" s="13">
        <v>5.0000000000000001E-4</v>
      </c>
      <c r="BL3" s="13"/>
      <c r="BM3" s="13">
        <v>1.3414634146341462E-3</v>
      </c>
      <c r="BN3" s="13"/>
      <c r="BO3" s="13"/>
      <c r="BP3" s="13"/>
      <c r="BQ3" s="13">
        <v>1.1300000000000001E-2</v>
      </c>
      <c r="BR3" s="13"/>
      <c r="BS3" s="13"/>
      <c r="BT3" s="13">
        <v>3.3999999999999998E-3</v>
      </c>
      <c r="BU3" s="13"/>
      <c r="BV3" s="13">
        <v>1.5E-3</v>
      </c>
      <c r="BW3" s="7">
        <v>28.68</v>
      </c>
      <c r="BX3" s="8"/>
    </row>
    <row r="4" spans="1:76" x14ac:dyDescent="0.25">
      <c r="AR4" s="6">
        <v>2</v>
      </c>
      <c r="AS4" s="6" t="s">
        <v>23</v>
      </c>
      <c r="AT4" s="6">
        <v>157</v>
      </c>
      <c r="AU4" s="7">
        <v>31.672800000000002</v>
      </c>
      <c r="AV4" s="7">
        <v>1.0604999999999998</v>
      </c>
      <c r="AW4" s="7">
        <v>48.689053030303029</v>
      </c>
      <c r="AX4" s="3"/>
      <c r="AY4" s="3">
        <v>0.33605000000000002</v>
      </c>
      <c r="AZ4" s="7">
        <v>9.9600000000000008E-2</v>
      </c>
      <c r="BA4" s="7">
        <v>15.885735632183909</v>
      </c>
      <c r="BB4" s="7">
        <v>6.1121999999999996E-2</v>
      </c>
      <c r="BC4" s="3">
        <v>3.95E-2</v>
      </c>
      <c r="BD4" s="3">
        <v>8.7366400000000004E-3</v>
      </c>
      <c r="BE4" s="3">
        <v>0.496693</v>
      </c>
      <c r="BF4" s="7">
        <v>2.5652081481481481</v>
      </c>
      <c r="BG4" s="3">
        <v>3.2258064516129032E-3</v>
      </c>
      <c r="BH4" s="3">
        <v>0.4058273381294964</v>
      </c>
      <c r="BI4" s="13">
        <v>1.4339622641509434E-2</v>
      </c>
      <c r="BJ4" s="3">
        <v>2.5000000000000001E-3</v>
      </c>
      <c r="BK4" s="13">
        <v>5.0000000000000001E-4</v>
      </c>
      <c r="BL4" s="13"/>
      <c r="BM4" s="13">
        <v>1.5447154471544715E-3</v>
      </c>
      <c r="BN4" s="13">
        <v>6.329113924050633E-4</v>
      </c>
      <c r="BO4" s="13">
        <v>3.5885167464114838E-4</v>
      </c>
      <c r="BP4" s="13"/>
      <c r="BQ4" s="13">
        <v>2.0500000000000001E-2</v>
      </c>
      <c r="BR4" s="13"/>
      <c r="BS4" s="13"/>
      <c r="BT4" s="13">
        <v>1.1999999999999999E-3</v>
      </c>
      <c r="BU4" s="13"/>
      <c r="BV4" s="13"/>
      <c r="BW4" s="7">
        <v>29.659999999999997</v>
      </c>
    </row>
    <row r="5" spans="1:76" x14ac:dyDescent="0.25">
      <c r="AR5" s="6">
        <v>3</v>
      </c>
      <c r="AS5" s="6" t="s">
        <v>24</v>
      </c>
      <c r="AT5" s="6">
        <v>274</v>
      </c>
      <c r="AU5" s="7"/>
      <c r="AV5" s="7">
        <v>0.71050000000000002</v>
      </c>
      <c r="AW5" s="7">
        <v>69.926931818181814</v>
      </c>
      <c r="AX5" s="3"/>
      <c r="AY5" s="3">
        <v>1.3718333333333332</v>
      </c>
      <c r="AZ5" s="7">
        <v>8.208E-2</v>
      </c>
      <c r="BA5" s="7">
        <v>4.5035344827586208</v>
      </c>
      <c r="BB5" s="7">
        <v>0.11356000000000001</v>
      </c>
      <c r="BC5" s="3"/>
      <c r="BD5" s="3"/>
      <c r="BE5" s="3">
        <v>0.104017</v>
      </c>
      <c r="BF5" s="7">
        <v>1.5323244444444444</v>
      </c>
      <c r="BG5" s="3">
        <v>5.0537634408602148E-3</v>
      </c>
      <c r="BH5" s="3">
        <v>0.29273381294964035</v>
      </c>
      <c r="BI5" s="13">
        <v>1.8553459119496855E-2</v>
      </c>
      <c r="BJ5" s="3">
        <v>5.9999999999999995E-4</v>
      </c>
      <c r="BK5" s="13"/>
      <c r="BL5" s="13">
        <v>6.6666666666666664E-4</v>
      </c>
      <c r="BM5" s="13">
        <v>4.0650406504065041E-4</v>
      </c>
      <c r="BN5" s="13"/>
      <c r="BO5" s="13">
        <v>7.0175438596491234E-4</v>
      </c>
      <c r="BP5" s="13"/>
      <c r="BQ5" s="13"/>
      <c r="BR5" s="13"/>
      <c r="BS5" s="13"/>
      <c r="BT5" s="13"/>
      <c r="BU5" s="13"/>
      <c r="BV5" s="13">
        <v>2.8999999999999998E-3</v>
      </c>
      <c r="BW5" s="7">
        <v>34.706666666666663</v>
      </c>
    </row>
    <row r="6" spans="1:76" x14ac:dyDescent="0.25">
      <c r="AR6" s="6">
        <v>4</v>
      </c>
      <c r="AS6" s="6" t="s">
        <v>25</v>
      </c>
      <c r="AT6" s="6">
        <v>317</v>
      </c>
      <c r="AU6" s="7">
        <v>17.1478</v>
      </c>
      <c r="AV6" s="7">
        <v>1.26525</v>
      </c>
      <c r="AW6" s="7">
        <v>39.472462121212132</v>
      </c>
      <c r="AX6" s="3">
        <v>0.76237499999999991</v>
      </c>
      <c r="AY6" s="3">
        <v>1.2221333333333333</v>
      </c>
      <c r="AZ6" s="7">
        <v>0.12004000000000001</v>
      </c>
      <c r="BA6" s="7">
        <v>20.151149425287354</v>
      </c>
      <c r="BB6" s="7">
        <v>0.1194885</v>
      </c>
      <c r="BC6" s="3">
        <v>2.76E-2</v>
      </c>
      <c r="BD6" s="3"/>
      <c r="BE6" s="3">
        <v>0.4642710000000001</v>
      </c>
      <c r="BF6" s="7">
        <v>3.3836624691358019</v>
      </c>
      <c r="BG6" s="3">
        <v>3.2258064516129032E-3</v>
      </c>
      <c r="BH6" s="3">
        <v>0.59592326139088725</v>
      </c>
      <c r="BI6" s="13">
        <v>8.4905660377358489E-3</v>
      </c>
      <c r="BJ6" s="3">
        <v>3.3500000000000001E-3</v>
      </c>
      <c r="BK6" s="13"/>
      <c r="BL6" s="13">
        <v>7.6666666666666669E-4</v>
      </c>
      <c r="BM6" s="13">
        <v>1.910569105691057E-3</v>
      </c>
      <c r="BN6" s="13">
        <v>8.8607594936708858E-4</v>
      </c>
      <c r="BO6" s="13">
        <v>9.090909090909092E-4</v>
      </c>
      <c r="BP6" s="13">
        <v>7.7586206896551732E-4</v>
      </c>
      <c r="BQ6" s="13">
        <v>1.15E-3</v>
      </c>
      <c r="BR6" s="13"/>
      <c r="BS6" s="13"/>
      <c r="BT6" s="13"/>
      <c r="BU6" s="13"/>
      <c r="BV6" s="13">
        <v>1E-3</v>
      </c>
      <c r="BW6" s="7">
        <v>33.72</v>
      </c>
    </row>
    <row r="7" spans="1:76" x14ac:dyDescent="0.25">
      <c r="AR7" s="6">
        <v>5</v>
      </c>
      <c r="AS7" s="6" t="s">
        <v>26</v>
      </c>
      <c r="AT7" s="6">
        <v>294</v>
      </c>
      <c r="AU7" s="7">
        <v>11.603400000000001</v>
      </c>
      <c r="AV7" s="7">
        <v>9.0335000000000001</v>
      </c>
      <c r="AW7" s="7">
        <v>59.559280303030299</v>
      </c>
      <c r="AX7" s="3">
        <v>0.15862500000000002</v>
      </c>
      <c r="AY7" s="3">
        <v>2.8048333333333333</v>
      </c>
      <c r="AZ7" s="7">
        <v>3.4114399999999994</v>
      </c>
      <c r="BA7" s="7">
        <v>1.0585689655172412</v>
      </c>
      <c r="BB7" s="7">
        <v>0.46214466666666665</v>
      </c>
      <c r="BC7" s="3">
        <v>5.2066666666666671E-2</v>
      </c>
      <c r="BD7" s="3">
        <v>1.2707840000000001E-2</v>
      </c>
      <c r="BE7" s="3">
        <v>0.105092</v>
      </c>
      <c r="BF7" s="7">
        <v>6.1359358024691346</v>
      </c>
      <c r="BG7" s="3">
        <v>1.3844086021505376E-2</v>
      </c>
      <c r="BH7" s="3">
        <v>0.13611510791366907</v>
      </c>
      <c r="BI7" s="13">
        <v>8.3018867924528287E-3</v>
      </c>
      <c r="BJ7" s="3">
        <v>6.0000000000000006E-4</v>
      </c>
      <c r="BK7" s="13"/>
      <c r="BL7" s="13">
        <v>5.8333333333333336E-3</v>
      </c>
      <c r="BM7" s="13">
        <v>7.7235772357723577E-4</v>
      </c>
      <c r="BN7" s="13">
        <v>1.561181434599156E-3</v>
      </c>
      <c r="BO7" s="13">
        <v>5.6937799043062197E-3</v>
      </c>
      <c r="BP7" s="13">
        <v>1.1781609195402301E-3</v>
      </c>
      <c r="BQ7" s="13">
        <v>2.6999999999999997E-3</v>
      </c>
      <c r="BR7" s="13"/>
      <c r="BS7" s="13"/>
      <c r="BT7" s="13"/>
      <c r="BU7" s="13">
        <v>1.4E-3</v>
      </c>
      <c r="BV7" s="13">
        <v>8.9999999999999998E-4</v>
      </c>
      <c r="BW7" s="7">
        <v>27.656666666666666</v>
      </c>
    </row>
    <row r="8" spans="1:76" x14ac:dyDescent="0.25">
      <c r="AR8" s="6">
        <v>6</v>
      </c>
      <c r="AS8" s="6" t="s">
        <v>27</v>
      </c>
      <c r="AT8" s="6">
        <v>291</v>
      </c>
      <c r="AU8" s="7"/>
      <c r="AV8" s="7">
        <v>8.2739999999999991</v>
      </c>
      <c r="AW8" s="7">
        <v>53.609431818181825</v>
      </c>
      <c r="AX8" s="3"/>
      <c r="AY8" s="3">
        <v>6.2129000000000003</v>
      </c>
      <c r="AZ8" s="7">
        <v>4.4104399999999995</v>
      </c>
      <c r="BA8" s="7"/>
      <c r="BB8" s="7">
        <v>0.42451399999999995</v>
      </c>
      <c r="BC8" s="3">
        <v>6.2099999999999989E-2</v>
      </c>
      <c r="BD8" s="3">
        <v>1.4246680000000001E-2</v>
      </c>
      <c r="BE8" s="3">
        <v>3.0271999999999997E-2</v>
      </c>
      <c r="BF8" s="7">
        <v>7.5140320987654308</v>
      </c>
      <c r="BG8" s="3">
        <v>8.2258064516129038E-3</v>
      </c>
      <c r="BH8" s="3">
        <v>6.546762589928058E-3</v>
      </c>
      <c r="BI8" s="13">
        <v>5.2201257861635222E-3</v>
      </c>
      <c r="BJ8" s="3">
        <v>7.7333333333333342E-3</v>
      </c>
      <c r="BK8" s="13">
        <v>6.9999999999999999E-4</v>
      </c>
      <c r="BL8" s="13">
        <v>7.6E-3</v>
      </c>
      <c r="BM8" s="13">
        <v>6.5040650406504076E-4</v>
      </c>
      <c r="BN8" s="13">
        <v>2.3628691983122361E-3</v>
      </c>
      <c r="BO8" s="13">
        <v>4.6730462519936206E-3</v>
      </c>
      <c r="BP8" s="13">
        <v>8.3333333333333328E-4</v>
      </c>
      <c r="BQ8" s="13">
        <v>3.6666666666666666E-3</v>
      </c>
      <c r="BR8" s="13"/>
      <c r="BS8" s="13">
        <v>1.1000000000000001E-3</v>
      </c>
      <c r="BT8" s="13"/>
      <c r="BU8" s="13"/>
      <c r="BV8" s="13">
        <v>1.1000000000000001E-3</v>
      </c>
      <c r="BW8" s="7">
        <v>30.643333333333334</v>
      </c>
    </row>
    <row r="9" spans="1:76" x14ac:dyDescent="0.25">
      <c r="AR9" s="6">
        <v>7</v>
      </c>
      <c r="AS9" s="6" t="s">
        <v>28</v>
      </c>
      <c r="AT9" s="6">
        <v>428</v>
      </c>
      <c r="AU9" s="7"/>
      <c r="AV9" s="7">
        <v>9.0754999999999999</v>
      </c>
      <c r="AW9" s="7">
        <v>46.447727272727278</v>
      </c>
      <c r="AX9" s="3">
        <v>0.13941666666666666</v>
      </c>
      <c r="AY9" s="3">
        <v>9.4399999999999998E-2</v>
      </c>
      <c r="AZ9" s="7">
        <v>6.2654799999999993</v>
      </c>
      <c r="BA9" s="7">
        <v>1.0332241379310345</v>
      </c>
      <c r="BB9" s="7">
        <v>0.6378286666666666</v>
      </c>
      <c r="BC9" s="3">
        <v>3.2599999999999997E-2</v>
      </c>
      <c r="BD9" s="3">
        <v>9.9280000000000011E-3</v>
      </c>
      <c r="BE9" s="3">
        <v>0.10947799999999999</v>
      </c>
      <c r="BF9" s="7">
        <v>5.8956958024691355</v>
      </c>
      <c r="BG9" s="3">
        <v>3.5215053763440864E-3</v>
      </c>
      <c r="BH9" s="3">
        <v>3.3812949640287773E-3</v>
      </c>
      <c r="BI9" s="13">
        <v>7.9874213836477973E-3</v>
      </c>
      <c r="BJ9" s="3"/>
      <c r="BK9" s="13"/>
      <c r="BL9" s="13">
        <v>1.9166666666666669E-2</v>
      </c>
      <c r="BM9" s="13">
        <v>2.2357723577235773E-3</v>
      </c>
      <c r="BN9" s="13">
        <v>6.7088607594936707E-3</v>
      </c>
      <c r="BO9" s="13">
        <v>6.204146730462521E-3</v>
      </c>
      <c r="BP9" s="13">
        <v>1.7528735632183908E-3</v>
      </c>
      <c r="BQ9" s="13"/>
      <c r="BR9" s="13">
        <v>1.1999999999999999E-3</v>
      </c>
      <c r="BS9" s="13">
        <v>1.1999999999999999E-3</v>
      </c>
      <c r="BT9" s="13"/>
      <c r="BU9" s="13">
        <v>3.7000000000000002E-3</v>
      </c>
      <c r="BV9" s="13"/>
      <c r="BW9" s="7">
        <v>41.38</v>
      </c>
    </row>
    <row r="10" spans="1:76" x14ac:dyDescent="0.25">
      <c r="AR10" s="6">
        <v>8</v>
      </c>
      <c r="AS10" s="6" t="s">
        <v>29</v>
      </c>
      <c r="AT10" s="6">
        <v>512</v>
      </c>
      <c r="AU10" s="7"/>
      <c r="AV10" s="7">
        <v>6.8932499999999983</v>
      </c>
      <c r="AW10" s="7">
        <v>14.445607954545455</v>
      </c>
      <c r="AX10" s="3"/>
      <c r="AY10" s="3">
        <v>5.6095666666666668</v>
      </c>
      <c r="AZ10" s="7">
        <v>0.27666000000000002</v>
      </c>
      <c r="BA10" s="7">
        <v>32.690804597701145</v>
      </c>
      <c r="BB10" s="7">
        <v>0.16825249999999997</v>
      </c>
      <c r="BC10" s="3">
        <v>2.1133333333333334E-2</v>
      </c>
      <c r="BD10" s="3"/>
      <c r="BE10" s="3">
        <v>0.28504699999999999</v>
      </c>
      <c r="BF10" s="7">
        <v>10.097706666666665</v>
      </c>
      <c r="BG10" s="3"/>
      <c r="BH10" s="3">
        <v>4.0837649880095919</v>
      </c>
      <c r="BI10" s="13">
        <v>1.3018867924528301E-2</v>
      </c>
      <c r="BJ10" s="3"/>
      <c r="BK10" s="13">
        <v>7.3333333333333334E-4</v>
      </c>
      <c r="BL10" s="13">
        <v>7.5000000000000002E-4</v>
      </c>
      <c r="BM10" s="13">
        <v>1.0569105691056908E-2</v>
      </c>
      <c r="BN10" s="13">
        <v>2.5316455696202532E-3</v>
      </c>
      <c r="BO10" s="13">
        <v>3.3971291866028708E-3</v>
      </c>
      <c r="BP10" s="13">
        <v>1.1206896551724137E-3</v>
      </c>
      <c r="BQ10" s="13">
        <v>1.4E-3</v>
      </c>
      <c r="BR10" s="13"/>
      <c r="BS10" s="13"/>
      <c r="BT10" s="13">
        <v>4.2999999999999991E-3</v>
      </c>
      <c r="BU10" s="13"/>
      <c r="BV10" s="13"/>
      <c r="BW10" s="7">
        <v>35.346666666666664</v>
      </c>
    </row>
    <row r="11" spans="1:76" x14ac:dyDescent="0.25">
      <c r="AR11" s="6">
        <v>9</v>
      </c>
      <c r="AS11" s="6" t="s">
        <v>30</v>
      </c>
      <c r="AT11" s="6">
        <v>587</v>
      </c>
      <c r="AU11" s="7">
        <v>12.865</v>
      </c>
      <c r="AV11" s="7">
        <v>10.283000000000001</v>
      </c>
      <c r="AW11" s="7">
        <v>45.45068181818182</v>
      </c>
      <c r="AX11" s="3">
        <v>9.3124999999999986E-2</v>
      </c>
      <c r="AY11" s="3">
        <v>1.2182000000000002</v>
      </c>
      <c r="AZ11" s="7">
        <v>2.5561599999999998</v>
      </c>
      <c r="BA11" s="7">
        <v>2.5843678160919539</v>
      </c>
      <c r="BB11" s="7">
        <v>0.61717633333333333</v>
      </c>
      <c r="BC11" s="3">
        <v>5.8499999999999996E-2</v>
      </c>
      <c r="BD11" s="3">
        <v>1.032512E-2</v>
      </c>
      <c r="BE11" s="3">
        <v>6.837E-2</v>
      </c>
      <c r="BF11" s="7">
        <v>11.502743456790123</v>
      </c>
      <c r="BG11" s="3">
        <v>8.6021505376344086E-3</v>
      </c>
      <c r="BH11" s="3">
        <v>0.3987290167865708</v>
      </c>
      <c r="BI11" s="13">
        <v>1.3270440251572327E-2</v>
      </c>
      <c r="BJ11" s="3">
        <v>9.5E-4</v>
      </c>
      <c r="BK11" s="13">
        <v>1E-3</v>
      </c>
      <c r="BL11" s="13">
        <v>5.8333333333333336E-3</v>
      </c>
      <c r="BM11" s="13">
        <v>1.3414634146341464E-3</v>
      </c>
      <c r="BN11" s="13">
        <v>2.8270042194092826E-3</v>
      </c>
      <c r="BO11" s="13">
        <v>4.0191387559808615E-3</v>
      </c>
      <c r="BP11" s="13">
        <v>1.0344827586206897E-3</v>
      </c>
      <c r="BQ11" s="13">
        <v>2.9333333333333334E-3</v>
      </c>
      <c r="BR11" s="13"/>
      <c r="BS11" s="13">
        <v>1.8E-3</v>
      </c>
      <c r="BT11" s="13">
        <v>3.5000000000000001E-3</v>
      </c>
      <c r="BU11" s="13">
        <v>2E-3</v>
      </c>
      <c r="BV11" s="13">
        <v>1.2999999999999999E-3</v>
      </c>
      <c r="BW11" s="7">
        <v>32.78</v>
      </c>
    </row>
    <row r="12" spans="1:76" x14ac:dyDescent="0.25">
      <c r="AR12" s="6">
        <v>10</v>
      </c>
      <c r="AS12" s="6" t="s">
        <v>31</v>
      </c>
      <c r="AT12" s="6">
        <v>306</v>
      </c>
      <c r="AU12" s="7"/>
      <c r="AV12" s="7">
        <v>15.200499999999998</v>
      </c>
      <c r="AW12" s="7">
        <v>57.694886363636378</v>
      </c>
      <c r="AX12" s="3"/>
      <c r="AY12" s="3">
        <v>1.4773666666666667</v>
      </c>
      <c r="AZ12" s="7"/>
      <c r="BA12" s="7">
        <v>0.61555747126436777</v>
      </c>
      <c r="BB12" s="7">
        <v>1.0700246666666664</v>
      </c>
      <c r="BC12" s="3">
        <v>2.5866666666666666E-2</v>
      </c>
      <c r="BD12" s="3">
        <v>1.0258933333333334E-2</v>
      </c>
      <c r="BE12" s="3">
        <v>7.8045000000000003E-2</v>
      </c>
      <c r="BF12" s="7">
        <v>5.2812548148148144</v>
      </c>
      <c r="BG12" s="3">
        <v>6.7473118279569892E-3</v>
      </c>
      <c r="BH12" s="3">
        <v>2.2062350119904078E-2</v>
      </c>
      <c r="BI12" s="13">
        <v>2.0817610062893083E-2</v>
      </c>
      <c r="BJ12" s="3"/>
      <c r="BK12" s="13"/>
      <c r="BL12" s="13">
        <v>5.9999999999999995E-4</v>
      </c>
      <c r="BM12" s="13">
        <v>2.3577235772357721E-3</v>
      </c>
      <c r="BN12" s="13">
        <v>2.1097046413502112E-3</v>
      </c>
      <c r="BO12" s="13">
        <v>6.8899521531100493E-3</v>
      </c>
      <c r="BP12" s="13">
        <v>1.724137931034483E-3</v>
      </c>
      <c r="BQ12" s="13">
        <v>1.1000000000000001E-3</v>
      </c>
      <c r="BR12" s="13"/>
      <c r="BS12" s="13"/>
      <c r="BT12" s="13"/>
      <c r="BU12" s="13"/>
      <c r="BV12" s="13"/>
      <c r="BW12" s="7">
        <v>30.290000000000003</v>
      </c>
    </row>
    <row r="13" spans="1:76" x14ac:dyDescent="0.25">
      <c r="AR13" s="6">
        <v>11</v>
      </c>
      <c r="AS13" s="6" t="s">
        <v>32</v>
      </c>
      <c r="AT13" s="6">
        <v>351</v>
      </c>
      <c r="AU13" s="7"/>
      <c r="AV13" s="7">
        <v>16.218999999999998</v>
      </c>
      <c r="AW13" s="7">
        <v>47.084053030303032</v>
      </c>
      <c r="AX13" s="3">
        <v>0.29245833333333332</v>
      </c>
      <c r="AY13" s="3">
        <v>2.0559000000000003</v>
      </c>
      <c r="AZ13" s="7"/>
      <c r="BA13" s="7">
        <v>7.9826954022988517</v>
      </c>
      <c r="BB13" s="7">
        <v>1.3552606666666664</v>
      </c>
      <c r="BC13" s="3">
        <v>4.6100000000000002E-2</v>
      </c>
      <c r="BD13" s="3"/>
      <c r="BE13" s="3">
        <v>0.40174900000000002</v>
      </c>
      <c r="BF13" s="7">
        <v>14.6778024691358</v>
      </c>
      <c r="BG13" s="3">
        <v>0.01</v>
      </c>
      <c r="BH13" s="3">
        <v>0.52822541966426872</v>
      </c>
      <c r="BI13" s="13">
        <v>0.33251572327044021</v>
      </c>
      <c r="BJ13" s="3"/>
      <c r="BK13" s="13"/>
      <c r="BL13" s="13">
        <v>4.4999999999999999E-4</v>
      </c>
      <c r="BM13" s="13">
        <v>1.7113821138211385E-2</v>
      </c>
      <c r="BN13" s="13">
        <v>5.0632911392405064E-3</v>
      </c>
      <c r="BO13" s="13">
        <v>5.9649122807017554E-3</v>
      </c>
      <c r="BP13" s="13">
        <v>1.4080459770114942E-3</v>
      </c>
      <c r="BQ13" s="13">
        <v>1.4E-3</v>
      </c>
      <c r="BR13" s="13"/>
      <c r="BS13" s="13"/>
      <c r="BT13" s="13"/>
      <c r="BU13" s="13"/>
      <c r="BV13" s="13"/>
      <c r="BW13" s="7">
        <v>20.943333333333335</v>
      </c>
    </row>
    <row r="14" spans="1:76" x14ac:dyDescent="0.25">
      <c r="AR14" s="6">
        <v>12</v>
      </c>
      <c r="AS14" s="6" t="s">
        <v>33</v>
      </c>
      <c r="AT14" s="6">
        <v>365</v>
      </c>
      <c r="AU14" s="7">
        <v>15.935999999999998</v>
      </c>
      <c r="AV14" s="7">
        <v>16.309999999999999</v>
      </c>
      <c r="AW14" s="7">
        <v>45.924886363636368</v>
      </c>
      <c r="AX14" s="3"/>
      <c r="AY14" s="3">
        <v>2.1196000000000002</v>
      </c>
      <c r="AZ14" s="7">
        <v>0.91139999999999988</v>
      </c>
      <c r="BA14" s="7">
        <v>2.3900977011494255</v>
      </c>
      <c r="BB14" s="7">
        <v>0.95590799999999998</v>
      </c>
      <c r="BC14" s="3">
        <v>4.0133333333333326E-2</v>
      </c>
      <c r="BD14" s="3"/>
      <c r="BE14" s="3">
        <v>0.29592600000000002</v>
      </c>
      <c r="BF14" s="7">
        <v>9.6561014814814801</v>
      </c>
      <c r="BG14" s="3">
        <v>1.1155913978494626E-2</v>
      </c>
      <c r="BH14" s="3">
        <v>1.5443645083932854E-2</v>
      </c>
      <c r="BI14" s="13">
        <v>5.289308176100628E-2</v>
      </c>
      <c r="BJ14" s="3">
        <v>1.2999999999999999E-3</v>
      </c>
      <c r="BK14" s="13"/>
      <c r="BL14" s="13">
        <v>6.9999999999999999E-4</v>
      </c>
      <c r="BM14" s="13">
        <v>1.3008130081300813E-2</v>
      </c>
      <c r="BN14" s="13">
        <v>2.8691983122362871E-3</v>
      </c>
      <c r="BO14" s="13">
        <v>8.8995215311004801E-3</v>
      </c>
      <c r="BP14" s="13">
        <v>1.6379310344827587E-3</v>
      </c>
      <c r="BQ14" s="13">
        <v>8.9999999999999998E-4</v>
      </c>
      <c r="BR14" s="13"/>
      <c r="BS14" s="13">
        <v>2.0999999999999999E-3</v>
      </c>
      <c r="BT14" s="13"/>
      <c r="BU14" s="13"/>
      <c r="BV14" s="13"/>
      <c r="BW14" s="7">
        <v>30.5</v>
      </c>
    </row>
    <row r="15" spans="1:76" s="1" customFormat="1" x14ac:dyDescent="0.25">
      <c r="AL15"/>
      <c r="AM15"/>
      <c r="AN15"/>
      <c r="AO15"/>
      <c r="AP15"/>
      <c r="AR15" s="33">
        <v>13</v>
      </c>
      <c r="AS15" s="33" t="s">
        <v>34</v>
      </c>
      <c r="AT15" s="33">
        <v>100</v>
      </c>
      <c r="AU15" s="34">
        <v>20.395866666666667</v>
      </c>
      <c r="AV15" s="34">
        <v>8.5960000000000001</v>
      </c>
      <c r="AW15" s="34">
        <v>28.756250000000001</v>
      </c>
      <c r="AX15" s="35"/>
      <c r="AY15" s="35">
        <v>0.1908</v>
      </c>
      <c r="AZ15" s="34">
        <v>8.7199999999999986E-2</v>
      </c>
      <c r="BA15" s="35">
        <v>21.418390804597703</v>
      </c>
      <c r="BB15" s="34">
        <v>0.54113566666666668</v>
      </c>
      <c r="BC15" s="35">
        <v>2.8400000000000002E-2</v>
      </c>
      <c r="BD15" s="35"/>
      <c r="BE15" s="35">
        <v>0.48852299999999999</v>
      </c>
      <c r="BF15" s="34">
        <v>3.7651017283950612</v>
      </c>
      <c r="BG15" s="35">
        <v>1.8548387096774194E-3</v>
      </c>
      <c r="BH15" s="35">
        <v>1.5812470023980816</v>
      </c>
      <c r="BI15" s="36"/>
      <c r="BJ15" s="35"/>
      <c r="BK15" s="36">
        <v>2.9999999999999997E-4</v>
      </c>
      <c r="BL15" s="36">
        <v>9.3333333333333332E-4</v>
      </c>
      <c r="BM15" s="36">
        <v>5.2439024390243906E-3</v>
      </c>
      <c r="BN15" s="36">
        <v>1.0970464135021097E-3</v>
      </c>
      <c r="BO15" s="36">
        <v>3.3333333333333335E-3</v>
      </c>
      <c r="BP15" s="36">
        <v>1.350574712643678E-3</v>
      </c>
      <c r="BQ15" s="36">
        <v>1.3000000000000002E-3</v>
      </c>
      <c r="BR15" s="36"/>
      <c r="BS15" s="36"/>
      <c r="BT15" s="36">
        <v>2.0499999999999997E-3</v>
      </c>
      <c r="BU15" s="36"/>
      <c r="BV15" s="36"/>
      <c r="BW15" s="11">
        <v>31.51</v>
      </c>
    </row>
    <row r="16" spans="1:76" x14ac:dyDescent="0.25">
      <c r="AR16" s="33">
        <v>14</v>
      </c>
      <c r="AS16" s="33" t="s">
        <v>35</v>
      </c>
      <c r="AT16" s="33">
        <v>147</v>
      </c>
      <c r="AU16" s="34">
        <v>23.848666666666666</v>
      </c>
      <c r="AV16" s="34">
        <v>7.3709999999999996</v>
      </c>
      <c r="AW16" s="34">
        <v>32.071628787878787</v>
      </c>
      <c r="AX16" s="35"/>
      <c r="AY16" s="35">
        <v>0.18579999999999999</v>
      </c>
      <c r="AZ16" s="34">
        <v>0.13807999999999998</v>
      </c>
      <c r="BA16" s="34">
        <v>22.967241379310344</v>
      </c>
      <c r="BB16" s="34">
        <v>0.28657199999999999</v>
      </c>
      <c r="BC16" s="35">
        <v>2.18E-2</v>
      </c>
      <c r="BD16" s="35"/>
      <c r="BE16" s="35">
        <v>0.51083999999999996</v>
      </c>
      <c r="BF16" s="34">
        <v>2.8009286419753088</v>
      </c>
      <c r="BG16" s="35">
        <v>2.6612903225806451E-3</v>
      </c>
      <c r="BH16" s="35">
        <v>6.7146282973621116E-2</v>
      </c>
      <c r="BI16" s="36"/>
      <c r="BJ16" s="35"/>
      <c r="BK16" s="36"/>
      <c r="BL16" s="36">
        <v>1.0666666666666665E-3</v>
      </c>
      <c r="BM16" s="36">
        <v>5.9756097560975619E-3</v>
      </c>
      <c r="BN16" s="36">
        <v>7.5949367088607583E-4</v>
      </c>
      <c r="BO16" s="36">
        <v>2.3923444976076558E-3</v>
      </c>
      <c r="BP16" s="36">
        <v>6.4655172413793113E-4</v>
      </c>
      <c r="BQ16" s="36"/>
      <c r="BR16" s="36"/>
      <c r="BS16" s="36"/>
      <c r="BT16" s="36"/>
      <c r="BU16" s="36"/>
      <c r="BV16" s="36"/>
      <c r="BW16" s="7">
        <v>29.58</v>
      </c>
    </row>
    <row r="17" spans="38:75" x14ac:dyDescent="0.25">
      <c r="AR17" s="33">
        <v>15</v>
      </c>
      <c r="AS17" s="33" t="s">
        <v>36</v>
      </c>
      <c r="AT17" s="33">
        <v>199</v>
      </c>
      <c r="AU17" s="34">
        <v>5.7103999999999999</v>
      </c>
      <c r="AV17" s="34">
        <v>5.2674999999999992</v>
      </c>
      <c r="AW17" s="34">
        <v>32.971401515151513</v>
      </c>
      <c r="AX17" s="35">
        <v>0.12125</v>
      </c>
      <c r="AY17" s="35">
        <v>1.8471000000000002</v>
      </c>
      <c r="AZ17" s="34">
        <v>1.7960399999999999</v>
      </c>
      <c r="BA17" s="34">
        <v>11.545494252873562</v>
      </c>
      <c r="BB17" s="34">
        <v>0.37636233333333335</v>
      </c>
      <c r="BC17" s="35">
        <v>4.243333333333333E-2</v>
      </c>
      <c r="BD17" s="3">
        <v>1.6778319999999999E-2</v>
      </c>
      <c r="BE17" s="35">
        <v>0.36330700000000005</v>
      </c>
      <c r="BF17" s="34">
        <v>5.3130679012345672</v>
      </c>
      <c r="BG17" s="35">
        <v>9.0322580645161282E-3</v>
      </c>
      <c r="BH17" s="35">
        <v>0.71091127098321349</v>
      </c>
      <c r="BI17" s="36">
        <v>1.4150943396226414E-2</v>
      </c>
      <c r="BJ17" s="35"/>
      <c r="BK17" s="36">
        <v>5.0000000000000001E-4</v>
      </c>
      <c r="BL17" s="36">
        <v>4.2666666666666669E-3</v>
      </c>
      <c r="BM17" s="36">
        <v>2.1138211382113821E-3</v>
      </c>
      <c r="BN17" s="36">
        <v>2.7426160337552744E-3</v>
      </c>
      <c r="BO17" s="36">
        <v>4.8325358851674643E-3</v>
      </c>
      <c r="BP17" s="36">
        <v>9.9137931034482766E-4</v>
      </c>
      <c r="BQ17" s="36">
        <v>7.5000000000000002E-4</v>
      </c>
      <c r="BR17" s="36"/>
      <c r="BS17" s="36"/>
      <c r="BT17" s="36">
        <v>2.3E-3</v>
      </c>
      <c r="BU17" s="36">
        <v>2.2000000000000001E-3</v>
      </c>
      <c r="BV17" s="36"/>
      <c r="BW17" s="7">
        <v>47.176666666666669</v>
      </c>
    </row>
    <row r="18" spans="38:75" x14ac:dyDescent="0.25">
      <c r="AR18" s="33">
        <v>16</v>
      </c>
      <c r="AS18" s="33" t="s">
        <v>37</v>
      </c>
      <c r="AT18" s="33">
        <v>238</v>
      </c>
      <c r="AU18" s="34">
        <v>23.987000000000002</v>
      </c>
      <c r="AV18" s="34">
        <v>5.0364999999999993</v>
      </c>
      <c r="AW18" s="34">
        <v>48.26348484848485</v>
      </c>
      <c r="AX18" s="35"/>
      <c r="AY18" s="35">
        <v>0.21325</v>
      </c>
      <c r="AZ18" s="34">
        <v>0.4917999999999999</v>
      </c>
      <c r="BA18" s="34">
        <v>14.728160919540228</v>
      </c>
      <c r="BB18" s="34">
        <v>0.17245533333333335</v>
      </c>
      <c r="BC18" s="35">
        <v>2.7399999999999997E-2</v>
      </c>
      <c r="BD18" s="35"/>
      <c r="BE18" s="35">
        <v>0.4979400000000001</v>
      </c>
      <c r="BF18" s="34">
        <v>3.5186827160493817</v>
      </c>
      <c r="BG18" s="35">
        <v>4.1129032258064519E-3</v>
      </c>
      <c r="BH18" s="35">
        <v>1.0623501199040767E-2</v>
      </c>
      <c r="BI18" s="36">
        <v>5.1572327044025149E-3</v>
      </c>
      <c r="BJ18" s="35"/>
      <c r="BK18" s="36"/>
      <c r="BL18" s="36">
        <v>2.2000000000000001E-3</v>
      </c>
      <c r="BM18" s="36">
        <v>1.5447154471544715E-3</v>
      </c>
      <c r="BN18" s="36">
        <v>5.6962025316455688E-4</v>
      </c>
      <c r="BO18" s="36">
        <v>2.8548644338118024E-3</v>
      </c>
      <c r="BP18" s="36"/>
      <c r="BQ18" s="36">
        <v>1E-3</v>
      </c>
      <c r="BR18" s="36"/>
      <c r="BS18" s="36"/>
      <c r="BT18" s="36"/>
      <c r="BU18" s="36"/>
      <c r="BV18" s="36">
        <v>7.5000000000000002E-4</v>
      </c>
      <c r="BW18" s="7">
        <v>24.436666666666667</v>
      </c>
    </row>
    <row r="19" spans="38:75" x14ac:dyDescent="0.25">
      <c r="AR19" s="33">
        <v>17</v>
      </c>
      <c r="AS19" s="33" t="s">
        <v>38</v>
      </c>
      <c r="AT19" s="33">
        <v>282</v>
      </c>
      <c r="AU19" s="34">
        <v>19.2394</v>
      </c>
      <c r="AV19" s="34">
        <v>1.2179999999999997</v>
      </c>
      <c r="AW19" s="34">
        <v>39.448143939393937</v>
      </c>
      <c r="AX19" s="35"/>
      <c r="AY19" s="35">
        <v>2.4712999999999998</v>
      </c>
      <c r="AZ19" s="34">
        <v>0.13343999999999998</v>
      </c>
      <c r="BA19" s="34">
        <v>10.549643678160917</v>
      </c>
      <c r="BB19" s="34">
        <v>6.0008666666666668E-2</v>
      </c>
      <c r="BC19" s="35">
        <v>3.585E-2</v>
      </c>
      <c r="BD19" s="3">
        <v>1.1814320000000001E-2</v>
      </c>
      <c r="BE19" s="35">
        <v>0.19375800000000001</v>
      </c>
      <c r="BF19" s="34">
        <v>3.9030879012345681</v>
      </c>
      <c r="BG19" s="35">
        <v>4.8790322580645161E-3</v>
      </c>
      <c r="BH19" s="35">
        <v>1.263717026378897</v>
      </c>
      <c r="BI19" s="36">
        <v>9.81132075471698E-3</v>
      </c>
      <c r="BJ19" s="35">
        <v>3.5500000000000002E-3</v>
      </c>
      <c r="BK19" s="36">
        <v>4.4999999999999999E-4</v>
      </c>
      <c r="BL19" s="36">
        <v>4.0000000000000002E-4</v>
      </c>
      <c r="BM19" s="36">
        <v>1.2195121951219512E-3</v>
      </c>
      <c r="BN19" s="36">
        <v>5.0632911392405066E-4</v>
      </c>
      <c r="BO19" s="36">
        <v>4.7846889952153117E-4</v>
      </c>
      <c r="BP19" s="36"/>
      <c r="BQ19" s="36">
        <v>3.2999999999999995E-3</v>
      </c>
      <c r="BR19" s="36"/>
      <c r="BS19" s="36"/>
      <c r="BT19" s="36">
        <v>3.2000000000000002E-3</v>
      </c>
      <c r="BU19" s="36"/>
      <c r="BV19" s="36"/>
      <c r="BW19" s="7">
        <v>46.386666666666663</v>
      </c>
    </row>
    <row r="20" spans="38:75" x14ac:dyDescent="0.25">
      <c r="AR20" s="33">
        <v>18</v>
      </c>
      <c r="AS20" s="33" t="s">
        <v>39</v>
      </c>
      <c r="AT20" s="33">
        <v>325</v>
      </c>
      <c r="AU20" s="34">
        <v>8.2917000000000005</v>
      </c>
      <c r="AV20" s="34">
        <v>1.4209999999999998</v>
      </c>
      <c r="AW20" s="34">
        <v>62.128901515151519</v>
      </c>
      <c r="AX20" s="35"/>
      <c r="AY20" s="35">
        <v>0.35503333333333331</v>
      </c>
      <c r="AZ20" s="34">
        <v>8.4000000000000005E-2</v>
      </c>
      <c r="BA20" s="34">
        <v>10.857643678160919</v>
      </c>
      <c r="BB20" s="34">
        <v>0.14011300000000002</v>
      </c>
      <c r="BC20" s="35">
        <v>1.9950000000000002E-2</v>
      </c>
      <c r="BD20" s="35"/>
      <c r="BE20" s="35">
        <v>0.24737900000000002</v>
      </c>
      <c r="BF20" s="34">
        <v>1.3384799999999999</v>
      </c>
      <c r="BG20" s="35">
        <v>2.8225806451612906E-3</v>
      </c>
      <c r="BH20" s="35">
        <v>0.13100719424460433</v>
      </c>
      <c r="BI20" s="36">
        <v>2.7232704402515726E-2</v>
      </c>
      <c r="BJ20" s="35"/>
      <c r="BK20" s="36"/>
      <c r="BL20" s="36">
        <v>9.3333333333333332E-4</v>
      </c>
      <c r="BM20" s="36">
        <v>1.0162601626016261E-3</v>
      </c>
      <c r="BN20" s="36">
        <v>5.0632911392405066E-4</v>
      </c>
      <c r="BO20" s="36">
        <v>2.8389154704944177E-3</v>
      </c>
      <c r="BP20" s="36">
        <v>6.03448275862069E-4</v>
      </c>
      <c r="BQ20" s="36"/>
      <c r="BR20" s="36"/>
      <c r="BS20" s="36">
        <v>6.9999999999999999E-4</v>
      </c>
      <c r="BT20" s="36"/>
      <c r="BU20" s="36"/>
      <c r="BV20" s="36"/>
      <c r="BW20" s="7">
        <v>33.036666666666669</v>
      </c>
    </row>
    <row r="21" spans="38:75" x14ac:dyDescent="0.25">
      <c r="AR21" s="33">
        <v>19</v>
      </c>
      <c r="AS21" s="33" t="s">
        <v>40</v>
      </c>
      <c r="AT21" s="33">
        <v>350</v>
      </c>
      <c r="AU21" s="34">
        <v>14.251099999999997</v>
      </c>
      <c r="AV21" s="34">
        <v>0.72099999999999975</v>
      </c>
      <c r="AW21" s="34">
        <v>54.821287878787878</v>
      </c>
      <c r="AX21" s="35">
        <v>0.10675</v>
      </c>
      <c r="AY21" s="35">
        <v>0.26463333333333333</v>
      </c>
      <c r="AZ21" s="34">
        <v>0.15875999999999998</v>
      </c>
      <c r="BA21" s="34">
        <v>15.206212643678159</v>
      </c>
      <c r="BB21" s="34">
        <v>7.5233499999999995E-2</v>
      </c>
      <c r="BC21" s="35"/>
      <c r="BD21" s="35"/>
      <c r="BE21" s="35">
        <v>0.31222300000000003</v>
      </c>
      <c r="BF21" s="34">
        <v>1.435402222222222</v>
      </c>
      <c r="BG21" s="35"/>
      <c r="BH21" s="35">
        <v>3.237410071942446E-3</v>
      </c>
      <c r="BI21" s="36">
        <v>3.1446540880503146E-3</v>
      </c>
      <c r="BJ21" s="35"/>
      <c r="BK21" s="36"/>
      <c r="BL21" s="36">
        <v>5.666666666666666E-4</v>
      </c>
      <c r="BM21" s="36">
        <v>1.8699186991869921E-3</v>
      </c>
      <c r="BN21" s="36">
        <v>6.329113924050633E-4</v>
      </c>
      <c r="BO21" s="36">
        <v>5.7416267942583734E-4</v>
      </c>
      <c r="BP21" s="36"/>
      <c r="BQ21" s="36">
        <v>6.9999999999999999E-4</v>
      </c>
      <c r="BR21" s="36"/>
      <c r="BS21" s="36"/>
      <c r="BT21" s="36"/>
      <c r="BU21" s="36"/>
      <c r="BV21" s="36"/>
      <c r="BW21" s="7">
        <v>33.926666666666669</v>
      </c>
    </row>
    <row r="22" spans="38:75" x14ac:dyDescent="0.25">
      <c r="AR22" s="33">
        <v>20</v>
      </c>
      <c r="AS22" s="33" t="s">
        <v>41</v>
      </c>
      <c r="AT22" s="33">
        <v>375</v>
      </c>
      <c r="AU22" s="34"/>
      <c r="AV22" s="34">
        <v>5.2639999999999993</v>
      </c>
      <c r="AW22" s="34">
        <v>33.133522727272727</v>
      </c>
      <c r="AX22" s="35">
        <v>4.4374999999999991E-2</v>
      </c>
      <c r="AY22" s="35">
        <v>5</v>
      </c>
      <c r="AZ22" s="34">
        <v>1.5332799999999998</v>
      </c>
      <c r="BA22" s="34">
        <v>0.82813218390804599</v>
      </c>
      <c r="BB22" s="34">
        <v>0.18219700000000003</v>
      </c>
      <c r="BC22" s="35">
        <v>1.7499999999999998E-2</v>
      </c>
      <c r="BD22" s="35"/>
      <c r="BE22" s="35">
        <v>7.0949999999999999E-2</v>
      </c>
      <c r="BF22" s="34">
        <v>17.147712592592594</v>
      </c>
      <c r="BG22" s="35">
        <v>1.0564516129032258E-2</v>
      </c>
      <c r="BH22" s="35">
        <v>1.544364508393286E-2</v>
      </c>
      <c r="BI22" s="36">
        <v>1.5849056603773583E-2</v>
      </c>
      <c r="BJ22" s="35">
        <v>1.4666666666666665E-3</v>
      </c>
      <c r="BK22" s="36">
        <v>3.5E-4</v>
      </c>
      <c r="BL22" s="36">
        <v>4.6000000000000008E-3</v>
      </c>
      <c r="BM22" s="36">
        <v>7.3170731707317073E-4</v>
      </c>
      <c r="BN22" s="36">
        <v>3.7974683544303796E-3</v>
      </c>
      <c r="BO22" s="36">
        <v>3.42902711323764E-3</v>
      </c>
      <c r="BP22" s="36"/>
      <c r="BQ22" s="36">
        <v>2.5000000000000001E-3</v>
      </c>
      <c r="BR22" s="36"/>
      <c r="BS22" s="36">
        <v>1.2999999999999999E-3</v>
      </c>
      <c r="BT22" s="36">
        <v>2.8999999999999998E-3</v>
      </c>
      <c r="BU22" s="36"/>
      <c r="BV22" s="36">
        <v>1.2000000000000001E-3</v>
      </c>
      <c r="BW22" s="7">
        <v>37.619999999999997</v>
      </c>
    </row>
    <row r="23" spans="38:75" x14ac:dyDescent="0.25">
      <c r="AR23" s="33">
        <v>21</v>
      </c>
      <c r="AS23" s="33" t="s">
        <v>42</v>
      </c>
      <c r="AT23" s="33">
        <v>399</v>
      </c>
      <c r="AU23" s="34">
        <v>33.150199999999998</v>
      </c>
      <c r="AV23" s="34"/>
      <c r="AW23" s="34">
        <v>29.10481060606061</v>
      </c>
      <c r="AX23" s="35"/>
      <c r="AY23" s="35">
        <v>2.5600000000000001E-2</v>
      </c>
      <c r="AZ23" s="34"/>
      <c r="BA23" s="34">
        <v>27.983908045977017</v>
      </c>
      <c r="BB23" s="34"/>
      <c r="BC23" s="35">
        <v>2.0150000000000001E-2</v>
      </c>
      <c r="BD23" s="35"/>
      <c r="BE23" s="35">
        <v>0.45412300000000005</v>
      </c>
      <c r="BF23" s="34">
        <v>1.5555575308641971</v>
      </c>
      <c r="BG23" s="35"/>
      <c r="BH23" s="35">
        <v>1.9184652278177458E-3</v>
      </c>
      <c r="BI23" s="36">
        <v>1.3899371069182388E-2</v>
      </c>
      <c r="BJ23" s="35"/>
      <c r="BK23" s="36"/>
      <c r="BL23" s="36"/>
      <c r="BM23" s="36">
        <v>2.5203252032520323E-3</v>
      </c>
      <c r="BN23" s="36">
        <v>6.7510548523206737E-4</v>
      </c>
      <c r="BO23" s="36"/>
      <c r="BP23" s="36"/>
      <c r="BQ23" s="36">
        <v>8.0000000000000004E-4</v>
      </c>
      <c r="BR23" s="36"/>
      <c r="BS23" s="36"/>
      <c r="BT23" s="36"/>
      <c r="BU23" s="36"/>
      <c r="BV23" s="36"/>
      <c r="BW23" s="7">
        <v>31.053333333333331</v>
      </c>
    </row>
    <row r="24" spans="38:75" x14ac:dyDescent="0.25">
      <c r="AR24" s="33"/>
      <c r="AS24" s="33"/>
      <c r="AT24" s="33"/>
      <c r="AU24" s="34"/>
      <c r="AV24" s="34"/>
      <c r="AW24" s="34"/>
      <c r="AX24" s="35"/>
      <c r="AY24" s="35"/>
      <c r="AZ24" s="34"/>
      <c r="BA24" s="34"/>
      <c r="BB24" s="34"/>
      <c r="BC24" s="35"/>
      <c r="BD24" s="35"/>
      <c r="BE24" s="35"/>
      <c r="BF24" s="34"/>
      <c r="BG24" s="35"/>
      <c r="BH24" s="35"/>
      <c r="BI24" s="36"/>
      <c r="BJ24" s="35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7"/>
    </row>
    <row r="25" spans="38:75" x14ac:dyDescent="0.25">
      <c r="AR25" s="33">
        <v>22</v>
      </c>
      <c r="AS25" s="33" t="s">
        <v>43</v>
      </c>
      <c r="AT25" s="33">
        <v>166</v>
      </c>
      <c r="AU25" s="34">
        <v>18.11613333333333</v>
      </c>
      <c r="AV25" s="34">
        <v>1.3860000000000001</v>
      </c>
      <c r="AW25" s="34">
        <v>36.209772727272728</v>
      </c>
      <c r="AX25" s="35">
        <v>5.5291666666666659</v>
      </c>
      <c r="AY25" s="35">
        <v>0.77246666666666675</v>
      </c>
      <c r="AZ25" s="34">
        <v>0.42791999999999997</v>
      </c>
      <c r="BA25" s="34">
        <v>25.00287356321839</v>
      </c>
      <c r="BB25" s="34">
        <v>0.17930233333333331</v>
      </c>
      <c r="BC25" s="35">
        <v>3.3133333333333334E-2</v>
      </c>
      <c r="BD25" s="35"/>
      <c r="BE25" s="35">
        <v>0.6928160000000001</v>
      </c>
      <c r="BF25" s="34">
        <v>3.1415511111111103</v>
      </c>
      <c r="BG25" s="35">
        <v>2.8629032258064516E-3</v>
      </c>
      <c r="BH25" s="35">
        <v>0.28944844124700236</v>
      </c>
      <c r="BI25" s="36">
        <v>2.452830188679245E-3</v>
      </c>
      <c r="BJ25" s="35">
        <v>1.7333333333333333E-3</v>
      </c>
      <c r="BK25" s="36"/>
      <c r="BL25" s="36">
        <v>9.0000000000000008E-4</v>
      </c>
      <c r="BM25" s="36">
        <v>2.7642276422764232E-3</v>
      </c>
      <c r="BN25" s="36">
        <v>2.8270042194092826E-3</v>
      </c>
      <c r="BO25" s="36">
        <v>9.8883572567783095E-4</v>
      </c>
      <c r="BP25" s="36">
        <v>6.8965517241379316E-4</v>
      </c>
      <c r="BQ25" s="36">
        <v>1.9533333333333333E-2</v>
      </c>
      <c r="BR25" s="36"/>
      <c r="BS25" s="36"/>
      <c r="BT25" s="36"/>
      <c r="BU25" s="36"/>
      <c r="BV25" s="36">
        <v>2.1266666666666666E-2</v>
      </c>
      <c r="BW25" s="7">
        <v>27.853333333333335</v>
      </c>
    </row>
    <row r="26" spans="38:75" x14ac:dyDescent="0.25">
      <c r="AR26" s="33">
        <v>23</v>
      </c>
      <c r="AS26" s="33" t="s">
        <v>44</v>
      </c>
      <c r="AT26" s="33">
        <v>210</v>
      </c>
      <c r="AU26" s="34">
        <v>19.698666666666668</v>
      </c>
      <c r="AV26" s="34">
        <v>7.3079999999999989</v>
      </c>
      <c r="AW26" s="34">
        <v>35.265416666666667</v>
      </c>
      <c r="AX26" s="35"/>
      <c r="AY26" s="35">
        <v>0.65579999999999994</v>
      </c>
      <c r="AZ26" s="34">
        <v>0.43607999999999997</v>
      </c>
      <c r="BA26" s="34">
        <v>23.454022988505749</v>
      </c>
      <c r="BB26" s="34">
        <v>0.13888833333333334</v>
      </c>
      <c r="BC26" s="35">
        <v>1.78E-2</v>
      </c>
      <c r="BD26" s="35"/>
      <c r="BE26" s="35">
        <v>0.4702050000000001</v>
      </c>
      <c r="BF26" s="34">
        <v>3.1630540740740742</v>
      </c>
      <c r="BG26" s="35">
        <v>1.8548387096774194E-3</v>
      </c>
      <c r="BH26" s="35">
        <v>0.7517505995203837</v>
      </c>
      <c r="BI26" s="36"/>
      <c r="BJ26" s="35"/>
      <c r="BK26" s="36">
        <v>4.0000000000000002E-4</v>
      </c>
      <c r="BL26" s="36">
        <v>1.8333333333333333E-3</v>
      </c>
      <c r="BM26" s="36">
        <v>4.7154471544715451E-3</v>
      </c>
      <c r="BN26" s="36">
        <v>1.9409282700421941E-3</v>
      </c>
      <c r="BO26" s="36">
        <v>2.1052631578947372E-3</v>
      </c>
      <c r="BP26" s="36">
        <v>8.6206896551724148E-4</v>
      </c>
      <c r="BQ26" s="36">
        <v>2.5000000000000001E-3</v>
      </c>
      <c r="BR26" s="36"/>
      <c r="BS26" s="36"/>
      <c r="BT26" s="36">
        <v>2.5999999999999999E-3</v>
      </c>
      <c r="BU26" s="36"/>
      <c r="BV26" s="36"/>
      <c r="BW26" s="7">
        <v>27.439999999999998</v>
      </c>
    </row>
    <row r="27" spans="38:75" x14ac:dyDescent="0.25">
      <c r="AR27" s="33">
        <v>24</v>
      </c>
      <c r="AS27" s="33" t="s">
        <v>45</v>
      </c>
      <c r="AT27" s="33">
        <v>265</v>
      </c>
      <c r="AU27" s="34">
        <v>14.549900000000001</v>
      </c>
      <c r="AV27" s="34">
        <v>3.5629999999999997</v>
      </c>
      <c r="AW27" s="34">
        <v>35.796363636363637</v>
      </c>
      <c r="AX27" s="35">
        <v>7.9124999999999987E-2</v>
      </c>
      <c r="AY27" s="35">
        <v>8.0633999999999997</v>
      </c>
      <c r="AZ27" s="34">
        <v>0.14262</v>
      </c>
      <c r="BA27" s="34">
        <v>13.379454022988506</v>
      </c>
      <c r="BB27" s="34">
        <v>0.27571699999999999</v>
      </c>
      <c r="BC27" s="35">
        <v>3.5000000000000003E-2</v>
      </c>
      <c r="BD27" s="3">
        <v>1.1169E-2</v>
      </c>
      <c r="BE27" s="35">
        <v>0.32318800000000003</v>
      </c>
      <c r="BF27" s="34">
        <v>7.9458567901234547</v>
      </c>
      <c r="BG27" s="35">
        <v>3.0645161290322582E-3</v>
      </c>
      <c r="BH27" s="35">
        <v>8.6229016786570742</v>
      </c>
      <c r="BI27" s="36"/>
      <c r="BJ27" s="35"/>
      <c r="BK27" s="36">
        <v>5.4000000000000003E-3</v>
      </c>
      <c r="BL27" s="36">
        <v>1E-3</v>
      </c>
      <c r="BM27" s="36">
        <v>4.3292682926829272E-3</v>
      </c>
      <c r="BN27" s="36">
        <v>2.974683544303797E-3</v>
      </c>
      <c r="BO27" s="36">
        <v>1.619617224880383E-2</v>
      </c>
      <c r="BP27" s="36">
        <v>1.5086206896551726E-3</v>
      </c>
      <c r="BQ27" s="36"/>
      <c r="BR27" s="36"/>
      <c r="BS27" s="36">
        <v>8.0000000000000004E-4</v>
      </c>
      <c r="BT27" s="36">
        <v>2.325E-2</v>
      </c>
      <c r="BU27" s="36">
        <v>6.7000000000000002E-3</v>
      </c>
      <c r="BV27" s="36"/>
      <c r="BW27" s="7">
        <v>22.083333333333332</v>
      </c>
    </row>
    <row r="28" spans="38:75" x14ac:dyDescent="0.25">
      <c r="AR28" s="33">
        <v>25</v>
      </c>
      <c r="AS28" s="33" t="s">
        <v>46</v>
      </c>
      <c r="AT28" s="33">
        <v>320</v>
      </c>
      <c r="AU28" s="34">
        <v>13.329800000000001</v>
      </c>
      <c r="AV28" s="34">
        <v>0.35700000000000004</v>
      </c>
      <c r="AW28" s="34">
        <v>54.128219696969708</v>
      </c>
      <c r="AX28" s="35"/>
      <c r="AY28" s="35">
        <v>0.74089999999999989</v>
      </c>
      <c r="AZ28" s="34"/>
      <c r="BA28" s="34">
        <v>16.216666666666669</v>
      </c>
      <c r="BB28" s="34">
        <v>9.8195999999999992E-2</v>
      </c>
      <c r="BC28" s="35">
        <v>2.3449999999999999E-2</v>
      </c>
      <c r="BD28" s="35"/>
      <c r="BE28" s="35">
        <v>0.27210400000000001</v>
      </c>
      <c r="BF28" s="34">
        <v>1.5793555555555552</v>
      </c>
      <c r="BG28" s="35">
        <v>1.6129032258064516E-3</v>
      </c>
      <c r="BH28" s="35">
        <v>0.19990407673860916</v>
      </c>
      <c r="BI28" s="36">
        <v>0</v>
      </c>
      <c r="BJ28" s="35">
        <v>1.15E-3</v>
      </c>
      <c r="BK28" s="36"/>
      <c r="BL28" s="36">
        <v>3.9999999999999996E-4</v>
      </c>
      <c r="BM28" s="36">
        <v>9.3495934959349604E-4</v>
      </c>
      <c r="BN28" s="36"/>
      <c r="BO28" s="36">
        <v>8.2934609250398723E-4</v>
      </c>
      <c r="BP28" s="36"/>
      <c r="BQ28" s="36">
        <v>8.9999999999999998E-4</v>
      </c>
      <c r="BR28" s="36"/>
      <c r="BS28" s="36"/>
      <c r="BT28" s="36">
        <v>1.1000000000000001E-3</v>
      </c>
      <c r="BU28" s="36"/>
      <c r="BV28" s="36"/>
      <c r="BW28" s="7">
        <v>31.126666666666665</v>
      </c>
    </row>
    <row r="29" spans="38:75" x14ac:dyDescent="0.25">
      <c r="AR29" s="33">
        <v>26</v>
      </c>
      <c r="AS29" s="33" t="s">
        <v>47</v>
      </c>
      <c r="AT29" s="33">
        <v>446</v>
      </c>
      <c r="AU29" s="34">
        <v>8.5822000000000003</v>
      </c>
      <c r="AV29" s="34">
        <v>14.8995</v>
      </c>
      <c r="AW29" s="34">
        <v>53.852613636363643</v>
      </c>
      <c r="AX29" s="35">
        <v>0.137375</v>
      </c>
      <c r="AY29" s="35">
        <v>1.6003999999999998</v>
      </c>
      <c r="AZ29" s="34"/>
      <c r="BA29" s="34">
        <v>3.4820977011494252</v>
      </c>
      <c r="BB29" s="34">
        <v>1.2487703333333331</v>
      </c>
      <c r="BC29" s="35">
        <v>3.7633333333333331E-2</v>
      </c>
      <c r="BD29" s="3">
        <v>9.1834000000000013E-3</v>
      </c>
      <c r="BE29" s="35">
        <v>0.20799100000000001</v>
      </c>
      <c r="BF29" s="34">
        <v>7.5248012345679012</v>
      </c>
      <c r="BG29" s="35">
        <v>7.1236559139784949E-3</v>
      </c>
      <c r="BH29" s="35">
        <v>0.38402877697841725</v>
      </c>
      <c r="BI29" s="36">
        <v>9.2830188679245279E-2</v>
      </c>
      <c r="BJ29" s="35"/>
      <c r="BK29" s="36">
        <v>5.0000000000000001E-4</v>
      </c>
      <c r="BL29" s="36">
        <v>1.3666666666666669E-3</v>
      </c>
      <c r="BM29" s="36">
        <v>9.9999999999999985E-3</v>
      </c>
      <c r="BN29" s="36">
        <v>3.2911392405063286E-3</v>
      </c>
      <c r="BO29" s="36">
        <v>9.8564593301435407E-3</v>
      </c>
      <c r="BP29" s="36">
        <v>1.724137931034483E-3</v>
      </c>
      <c r="BQ29" s="36">
        <v>1.8E-3</v>
      </c>
      <c r="BR29" s="36">
        <v>1.1999999999999999E-3</v>
      </c>
      <c r="BS29" s="36">
        <v>2E-3</v>
      </c>
      <c r="BT29" s="36">
        <v>1.6999999999999999E-3</v>
      </c>
      <c r="BU29" s="36"/>
      <c r="BV29" s="36"/>
      <c r="BW29" s="7">
        <v>26.55</v>
      </c>
    </row>
    <row r="30" spans="38:75" s="1" customFormat="1" x14ac:dyDescent="0.25">
      <c r="AL30"/>
      <c r="AM30"/>
      <c r="AN30"/>
      <c r="AO30"/>
      <c r="AP30"/>
      <c r="AR30" s="33">
        <v>27</v>
      </c>
      <c r="AS30" s="33" t="s">
        <v>48</v>
      </c>
      <c r="AT30" s="33">
        <v>93</v>
      </c>
      <c r="AU30" s="34">
        <v>12.881599999999999</v>
      </c>
      <c r="AV30" s="34">
        <v>18.322499999999998</v>
      </c>
      <c r="AW30" s="34">
        <v>54.509204545454551</v>
      </c>
      <c r="AX30" s="35">
        <v>0.56920833333333332</v>
      </c>
      <c r="AY30" s="35">
        <v>0.1046</v>
      </c>
      <c r="AZ30" s="34">
        <v>9.1433599999999995</v>
      </c>
      <c r="BA30" s="34">
        <v>1.2270517241379311</v>
      </c>
      <c r="BB30" s="34">
        <v>2.5646746666666664</v>
      </c>
      <c r="BC30" s="35">
        <v>6.9699999999999998E-2</v>
      </c>
      <c r="BD30" s="3">
        <v>1.6480480000000002E-2</v>
      </c>
      <c r="BE30" s="35">
        <v>0.15673500000000001</v>
      </c>
      <c r="BF30" s="34">
        <v>5.2485590123456785</v>
      </c>
      <c r="BG30" s="35">
        <v>6.2365591397849458E-3</v>
      </c>
      <c r="BH30" s="35">
        <v>0.33249400479616309</v>
      </c>
      <c r="BI30" s="36">
        <v>8.4905660377358472E-3</v>
      </c>
      <c r="BJ30" s="35"/>
      <c r="BK30" s="36"/>
      <c r="BL30" s="36">
        <v>1.7199999999999997E-2</v>
      </c>
      <c r="BM30" s="36">
        <v>2.4796747967479674E-3</v>
      </c>
      <c r="BN30" s="36">
        <v>4.1350210970464126E-3</v>
      </c>
      <c r="BO30" s="36">
        <v>1.25518341307815E-2</v>
      </c>
      <c r="BP30" s="36">
        <v>2.5862068965517241E-3</v>
      </c>
      <c r="BQ30" s="36"/>
      <c r="BR30" s="36">
        <v>1.3333333333333333E-3</v>
      </c>
      <c r="BS30" s="36"/>
      <c r="BT30" s="36"/>
      <c r="BU30" s="36"/>
      <c r="BV30" s="36"/>
      <c r="BW30" s="11">
        <v>18.783333333333335</v>
      </c>
    </row>
    <row r="31" spans="38:75" x14ac:dyDescent="0.25">
      <c r="AR31" s="33">
        <v>28</v>
      </c>
      <c r="AS31" s="33" t="s">
        <v>49</v>
      </c>
      <c r="AT31" s="33">
        <v>250</v>
      </c>
      <c r="AU31" s="34">
        <v>12.425099999999999</v>
      </c>
      <c r="AV31" s="34">
        <v>2.9504999999999999</v>
      </c>
      <c r="AW31" s="34">
        <v>51.623446969696964</v>
      </c>
      <c r="AX31" s="35"/>
      <c r="AY31" s="35">
        <v>4.7468666666666666</v>
      </c>
      <c r="AZ31" s="34">
        <v>0.68796000000000002</v>
      </c>
      <c r="BA31" s="34">
        <v>6.8855862068965523</v>
      </c>
      <c r="BB31" s="34">
        <v>0.12486033333333332</v>
      </c>
      <c r="BC31" s="35">
        <v>2.6749999999999996E-2</v>
      </c>
      <c r="BD31" s="35"/>
      <c r="BE31" s="35">
        <v>0.17905200000000002</v>
      </c>
      <c r="BF31" s="34">
        <v>5.2382841975308638</v>
      </c>
      <c r="BG31" s="35">
        <v>8.870967741935484E-3</v>
      </c>
      <c r="BH31" s="35">
        <v>0.74985611510791372</v>
      </c>
      <c r="BI31" s="36">
        <v>2.6289308176100624E-2</v>
      </c>
      <c r="BJ31" s="35">
        <v>5.3E-3</v>
      </c>
      <c r="BK31" s="36">
        <v>5.9999999999999995E-4</v>
      </c>
      <c r="BL31" s="36">
        <v>1.9999999999999996E-3</v>
      </c>
      <c r="BM31" s="36">
        <v>1.0569105691056911E-3</v>
      </c>
      <c r="BN31" s="36">
        <v>5.7594936708860759E-3</v>
      </c>
      <c r="BO31" s="36">
        <v>2.6156299840510364E-3</v>
      </c>
      <c r="BP31" s="36"/>
      <c r="BQ31" s="36">
        <v>9.6333333333333323E-3</v>
      </c>
      <c r="BR31" s="36"/>
      <c r="BS31" s="36"/>
      <c r="BT31" s="36">
        <v>3.2000000000000002E-3</v>
      </c>
      <c r="BU31" s="36"/>
      <c r="BV31" s="36">
        <v>1.3299999999999999E-2</v>
      </c>
      <c r="BW31" s="7">
        <v>32.64</v>
      </c>
    </row>
    <row r="32" spans="38:75" x14ac:dyDescent="0.25">
      <c r="AR32" s="33">
        <v>29</v>
      </c>
      <c r="AS32" s="33" t="s">
        <v>50</v>
      </c>
      <c r="AT32" s="33">
        <v>300</v>
      </c>
      <c r="AU32" s="34">
        <v>11.2714</v>
      </c>
      <c r="AV32" s="34">
        <v>3.6225000000000005</v>
      </c>
      <c r="AW32" s="34">
        <v>41.235530303030302</v>
      </c>
      <c r="AX32" s="35"/>
      <c r="AY32" s="35">
        <v>0.88716666666666677</v>
      </c>
      <c r="AZ32" s="34">
        <v>0.59923999999999999</v>
      </c>
      <c r="BA32" s="34">
        <v>26.085057471264367</v>
      </c>
      <c r="BB32" s="34">
        <v>0.21515166666666666</v>
      </c>
      <c r="BC32" s="35">
        <v>2.9899999999999999E-2</v>
      </c>
      <c r="BD32" s="35"/>
      <c r="BE32" s="35">
        <v>0.48271800000000004</v>
      </c>
      <c r="BF32" s="34">
        <v>3.1723755555555551</v>
      </c>
      <c r="BG32" s="35">
        <v>2.4596774193548386E-3</v>
      </c>
      <c r="BH32" s="35">
        <v>0.70458033573141488</v>
      </c>
      <c r="BI32" s="36">
        <v>8.6792452830188674E-3</v>
      </c>
      <c r="BJ32" s="35"/>
      <c r="BK32" s="36"/>
      <c r="BL32" s="36">
        <v>2.3666666666666667E-3</v>
      </c>
      <c r="BM32" s="36">
        <v>6.1382113821138217E-3</v>
      </c>
      <c r="BN32" s="36">
        <v>1.8565400843881853E-3</v>
      </c>
      <c r="BO32" s="36">
        <v>2.7432216905901117E-3</v>
      </c>
      <c r="BP32" s="36">
        <v>7.3275862068965529E-4</v>
      </c>
      <c r="BQ32" s="36"/>
      <c r="BR32" s="36"/>
      <c r="BS32" s="36"/>
      <c r="BT32" s="36"/>
      <c r="BU32" s="36"/>
      <c r="BV32" s="36"/>
      <c r="BW32" s="7">
        <v>30.576666666666668</v>
      </c>
    </row>
    <row r="33" spans="38:75" x14ac:dyDescent="0.25">
      <c r="AR33" s="33">
        <v>30</v>
      </c>
      <c r="AS33" s="33" t="s">
        <v>51</v>
      </c>
      <c r="AT33" s="33">
        <v>350</v>
      </c>
      <c r="AU33" s="34"/>
      <c r="AV33" s="34">
        <v>4.1019999999999994</v>
      </c>
      <c r="AW33" s="34">
        <v>67.989583333333329</v>
      </c>
      <c r="AX33" s="35"/>
      <c r="AY33" s="35">
        <v>0.1158</v>
      </c>
      <c r="AZ33" s="34">
        <v>1.1502600000000001</v>
      </c>
      <c r="BA33" s="34">
        <v>3.7388448275862065</v>
      </c>
      <c r="BB33" s="34">
        <v>0.28879866666666659</v>
      </c>
      <c r="BC33" s="35">
        <v>2.0199999999999999E-2</v>
      </c>
      <c r="BD33" s="35"/>
      <c r="BE33" s="35">
        <v>5.246E-2</v>
      </c>
      <c r="BF33" s="34">
        <v>1.5779785185185184</v>
      </c>
      <c r="BG33" s="35">
        <v>2.096774193548387E-3</v>
      </c>
      <c r="BH33" s="35">
        <v>2.1486810551558756E-2</v>
      </c>
      <c r="BI33" s="36">
        <v>2.2641509433962261E-3</v>
      </c>
      <c r="BJ33" s="35">
        <v>5.9999999999999995E-4</v>
      </c>
      <c r="BK33" s="36"/>
      <c r="BL33" s="36">
        <v>2.3999999999999998E-3</v>
      </c>
      <c r="BM33" s="36">
        <v>6.910569105691058E-4</v>
      </c>
      <c r="BN33" s="36">
        <v>8.8607594936708869E-4</v>
      </c>
      <c r="BO33" s="36">
        <v>9.6012759170653918E-3</v>
      </c>
      <c r="BP33" s="36">
        <v>7.1839080459770125E-4</v>
      </c>
      <c r="BQ33" s="36"/>
      <c r="BR33" s="36"/>
      <c r="BS33" s="36"/>
      <c r="BT33" s="36"/>
      <c r="BU33" s="36"/>
      <c r="BV33" s="36"/>
      <c r="BW33" s="7">
        <v>34.629999999999995</v>
      </c>
    </row>
    <row r="34" spans="38:75" x14ac:dyDescent="0.25">
      <c r="AR34" s="33">
        <v>31</v>
      </c>
      <c r="AS34" s="33" t="s">
        <v>52</v>
      </c>
      <c r="AT34" s="33">
        <v>390</v>
      </c>
      <c r="AU34" s="34">
        <v>22.609199999999998</v>
      </c>
      <c r="AV34" s="34">
        <v>6.5204999999999993</v>
      </c>
      <c r="AW34" s="34">
        <v>24.070946969696973</v>
      </c>
      <c r="AX34" s="35">
        <v>7.3499999999999996E-2</v>
      </c>
      <c r="AY34" s="35">
        <v>4.9366666666666665</v>
      </c>
      <c r="AZ34" s="34">
        <v>0.11899999999999999</v>
      </c>
      <c r="BA34" s="34">
        <v>21.877011494252873</v>
      </c>
      <c r="BB34" s="34">
        <v>0.22778799999999999</v>
      </c>
      <c r="BC34" s="35">
        <v>1.61E-2</v>
      </c>
      <c r="BD34" s="35"/>
      <c r="BE34" s="35">
        <v>0.42836600000000002</v>
      </c>
      <c r="BF34" s="34">
        <v>9.812271604938271</v>
      </c>
      <c r="BG34" s="35">
        <v>6.8010752688172048E-3</v>
      </c>
      <c r="BH34" s="35">
        <v>2.0866187050359715</v>
      </c>
      <c r="BI34" s="36">
        <v>2.3333333333333331E-2</v>
      </c>
      <c r="BJ34" s="35"/>
      <c r="BK34" s="36">
        <v>3.9999999999999996E-4</v>
      </c>
      <c r="BL34" s="36">
        <v>6.333333333333333E-4</v>
      </c>
      <c r="BM34" s="36">
        <v>5.4471544715447157E-3</v>
      </c>
      <c r="BN34" s="36">
        <v>8.438818565400843E-4</v>
      </c>
      <c r="BO34" s="36">
        <v>3.5406698564593303E-3</v>
      </c>
      <c r="BP34" s="36">
        <v>1.2356321839080461E-3</v>
      </c>
      <c r="BQ34" s="36">
        <v>2.5999999999999999E-3</v>
      </c>
      <c r="BR34" s="36"/>
      <c r="BS34" s="36"/>
      <c r="BT34" s="36">
        <v>2.3E-3</v>
      </c>
      <c r="BU34" s="36"/>
      <c r="BV34" s="36"/>
      <c r="BW34" s="7">
        <v>24.48</v>
      </c>
    </row>
    <row r="35" spans="38:75" s="1" customFormat="1" x14ac:dyDescent="0.25">
      <c r="AL35"/>
      <c r="AM35"/>
      <c r="AN35"/>
      <c r="AO35"/>
      <c r="AP35"/>
      <c r="AR35" s="33">
        <v>32</v>
      </c>
      <c r="AS35" s="33" t="s">
        <v>53</v>
      </c>
      <c r="AT35" s="33">
        <v>500</v>
      </c>
      <c r="AU35" s="34"/>
      <c r="AV35" s="34">
        <v>10.982999999999999</v>
      </c>
      <c r="AW35" s="34">
        <v>64.187840909090909</v>
      </c>
      <c r="AX35" s="35">
        <v>0.229625</v>
      </c>
      <c r="AY35" s="35"/>
      <c r="AZ35" s="34">
        <v>5.2695600000000002</v>
      </c>
      <c r="BA35" s="34">
        <v>2.1552758620689652</v>
      </c>
      <c r="BB35" s="34">
        <v>1.8538670000000002</v>
      </c>
      <c r="BC35" s="35">
        <v>5.8166666666666665E-2</v>
      </c>
      <c r="BD35" s="3">
        <v>1.896248E-2</v>
      </c>
      <c r="BE35" s="35">
        <v>0.20751800000000004</v>
      </c>
      <c r="BF35" s="34">
        <v>7.2612928395061713</v>
      </c>
      <c r="BG35" s="35">
        <v>4.6505376344086018E-3</v>
      </c>
      <c r="BH35" s="35">
        <v>2.2997601918465227E-2</v>
      </c>
      <c r="BI35" s="36">
        <v>8.6792452830188674E-3</v>
      </c>
      <c r="BJ35" s="35"/>
      <c r="BK35" s="36"/>
      <c r="BL35" s="36">
        <v>9.7999999999999997E-3</v>
      </c>
      <c r="BM35" s="36">
        <v>1.2195121951219512E-3</v>
      </c>
      <c r="BN35" s="36">
        <v>1.0084388185654006E-2</v>
      </c>
      <c r="BO35" s="36">
        <v>9.8245614035087706E-3</v>
      </c>
      <c r="BP35" s="36">
        <v>2.4425287356321843E-3</v>
      </c>
      <c r="BQ35" s="36"/>
      <c r="BR35" s="36">
        <v>1.5E-3</v>
      </c>
      <c r="BS35" s="36"/>
      <c r="BT35" s="36"/>
      <c r="BU35" s="36">
        <v>3.0999999999999999E-3</v>
      </c>
      <c r="BV35" s="36"/>
      <c r="BW35" s="11">
        <v>22.163333333333338</v>
      </c>
    </row>
    <row r="36" spans="38:75" x14ac:dyDescent="0.25">
      <c r="AR36" s="6">
        <v>33</v>
      </c>
      <c r="AS36" s="6" t="s">
        <v>54</v>
      </c>
      <c r="AT36" s="6">
        <v>630</v>
      </c>
      <c r="AU36" s="7"/>
      <c r="AV36" s="7">
        <v>7.3569999999999993</v>
      </c>
      <c r="AW36" s="7">
        <v>42.038030303030297</v>
      </c>
      <c r="AX36" s="3">
        <v>5.5062499999999993E-2</v>
      </c>
      <c r="AY36" s="3">
        <v>6.2152999999999992</v>
      </c>
      <c r="AZ36" s="7">
        <v>3.9081600000000001</v>
      </c>
      <c r="BA36" s="7">
        <v>2.0663275862068966</v>
      </c>
      <c r="BB36" s="7">
        <v>0.43575866666666657</v>
      </c>
      <c r="BC36" s="3">
        <v>6.7533333333333334E-2</v>
      </c>
      <c r="BD36" s="3">
        <v>1.0871160000000001E-2</v>
      </c>
      <c r="BE36" s="3">
        <v>2.9282999999999997E-2</v>
      </c>
      <c r="BF36" s="7">
        <v>7.0274437037037023</v>
      </c>
      <c r="BG36" s="3">
        <v>1.6451612903225808E-2</v>
      </c>
      <c r="BH36" s="3">
        <v>0.11733812949640288</v>
      </c>
      <c r="BI36" s="13">
        <v>1.3836477987421384E-2</v>
      </c>
      <c r="BJ36" s="3">
        <v>1.15E-3</v>
      </c>
      <c r="BK36" s="13">
        <v>5.0000000000000001E-4</v>
      </c>
      <c r="BL36" s="13">
        <v>7.2666666666666669E-3</v>
      </c>
      <c r="BM36" s="13">
        <v>1.2195121951219512E-3</v>
      </c>
      <c r="BN36" s="13">
        <v>1.5189873417721517E-3</v>
      </c>
      <c r="BO36" s="13">
        <v>6.9696969696969703E-3</v>
      </c>
      <c r="BP36" s="13">
        <v>1.1494252873563218E-3</v>
      </c>
      <c r="BQ36" s="13">
        <v>4.266666666666666E-3</v>
      </c>
      <c r="BR36" s="13"/>
      <c r="BS36" s="13"/>
      <c r="BT36" s="13"/>
      <c r="BU36" s="13">
        <v>3.3999999999999998E-3</v>
      </c>
      <c r="BV36" s="13">
        <v>2.0499999999999997E-3</v>
      </c>
      <c r="BW36" s="7">
        <v>43.21</v>
      </c>
    </row>
    <row r="37" spans="38:75" x14ac:dyDescent="0.25">
      <c r="AR37" s="6">
        <v>34</v>
      </c>
      <c r="AS37" s="6" t="s">
        <v>55</v>
      </c>
      <c r="AT37" s="6">
        <v>730</v>
      </c>
      <c r="AU37" s="7">
        <v>11.498266666666664</v>
      </c>
      <c r="AV37" s="7">
        <v>11.1195</v>
      </c>
      <c r="AW37" s="7">
        <v>46.472045454545459</v>
      </c>
      <c r="AX37" s="3"/>
      <c r="AY37" s="3">
        <v>0.1152</v>
      </c>
      <c r="AZ37" s="7">
        <v>1.1140799999999997</v>
      </c>
      <c r="BA37" s="7">
        <v>16.063793103448276</v>
      </c>
      <c r="BB37" s="7">
        <v>0.41065299999999999</v>
      </c>
      <c r="BC37" s="3">
        <v>2.3099999999999999E-2</v>
      </c>
      <c r="BD37" s="3"/>
      <c r="BE37" s="3">
        <v>0.27481299999999997</v>
      </c>
      <c r="BF37" s="7">
        <v>1.6881767901234566</v>
      </c>
      <c r="BG37" s="3"/>
      <c r="BH37" s="3">
        <v>3.1750599520383692E-2</v>
      </c>
      <c r="BI37" s="13">
        <v>3.2075471698113202E-3</v>
      </c>
      <c r="BJ37" s="3"/>
      <c r="BK37" s="13"/>
      <c r="BL37" s="13">
        <v>2.6666666666666666E-3</v>
      </c>
      <c r="BM37" s="13">
        <v>7.1951219512195125E-3</v>
      </c>
      <c r="BN37" s="13">
        <v>8.8607594936708858E-4</v>
      </c>
      <c r="BO37" s="13">
        <v>4.0350877192982457E-3</v>
      </c>
      <c r="BP37" s="13">
        <v>1.2356321839080461E-3</v>
      </c>
      <c r="BQ37" s="13"/>
      <c r="BR37" s="13"/>
      <c r="BS37" s="13"/>
      <c r="BT37" s="13"/>
      <c r="BU37" s="13">
        <v>1.8666666666666666E-3</v>
      </c>
      <c r="BV37" s="13"/>
      <c r="BW37" s="7">
        <v>27.840000000000003</v>
      </c>
    </row>
    <row r="38" spans="38:75" x14ac:dyDescent="0.25">
      <c r="AR38" s="6">
        <v>35</v>
      </c>
      <c r="AS38" s="6" t="s">
        <v>56</v>
      </c>
      <c r="AT38" s="6">
        <v>782</v>
      </c>
      <c r="AU38" s="7">
        <v>5.5609999999999999</v>
      </c>
      <c r="AV38" s="7">
        <v>10.772999999999998</v>
      </c>
      <c r="AW38" s="7">
        <v>57.727310606060612</v>
      </c>
      <c r="AX38" s="3"/>
      <c r="AY38" s="3">
        <v>4.1199000000000003</v>
      </c>
      <c r="AZ38" s="7">
        <v>5.6456000000000008</v>
      </c>
      <c r="BA38" s="7"/>
      <c r="BB38" s="7">
        <v>0.585669</v>
      </c>
      <c r="BC38" s="3">
        <v>6.6900000000000001E-2</v>
      </c>
      <c r="BD38" s="3">
        <v>2.7302E-2</v>
      </c>
      <c r="BE38" s="3">
        <v>3.1905999999999997E-2</v>
      </c>
      <c r="BF38" s="7">
        <v>5.6758288888888879</v>
      </c>
      <c r="BG38" s="3">
        <v>4.6774193548387091E-3</v>
      </c>
      <c r="BH38" s="3">
        <v>1.9505755395683455</v>
      </c>
      <c r="BI38" s="13">
        <v>3.8805031446540877E-2</v>
      </c>
      <c r="BJ38" s="3"/>
      <c r="BK38" s="13">
        <v>6.9999999999999999E-4</v>
      </c>
      <c r="BL38" s="13">
        <v>9.7999999999999997E-3</v>
      </c>
      <c r="BM38" s="13">
        <v>8.9430894308943079E-4</v>
      </c>
      <c r="BN38" s="13">
        <v>3.6708860759493674E-3</v>
      </c>
      <c r="BO38" s="13">
        <v>5.9011164274322169E-3</v>
      </c>
      <c r="BP38" s="13">
        <v>1.3793103448275863E-3</v>
      </c>
      <c r="BQ38" s="13">
        <v>3.1333333333333335E-3</v>
      </c>
      <c r="BR38" s="13"/>
      <c r="BS38" s="13"/>
      <c r="BT38" s="13">
        <v>2.8E-3</v>
      </c>
      <c r="BU38" s="13">
        <v>1.1900000000000001E-2</v>
      </c>
      <c r="BV38" s="13">
        <v>1.1000000000000001E-3</v>
      </c>
      <c r="BW38" s="7">
        <v>24.646666666666665</v>
      </c>
    </row>
    <row r="39" spans="38:75" x14ac:dyDescent="0.25">
      <c r="AR39" s="6">
        <v>36</v>
      </c>
      <c r="AS39" s="6" t="s">
        <v>57</v>
      </c>
      <c r="AT39" s="6">
        <v>840</v>
      </c>
      <c r="AU39" s="7">
        <v>10.026399999999999</v>
      </c>
      <c r="AV39" s="7">
        <v>15.113</v>
      </c>
      <c r="AW39" s="7">
        <v>47.075946969696972</v>
      </c>
      <c r="AX39" s="3">
        <v>0.14224999999999999</v>
      </c>
      <c r="AY39" s="3">
        <v>2.9700000000000001E-2</v>
      </c>
      <c r="AZ39" s="7"/>
      <c r="BA39" s="7">
        <v>7.8208103448275859</v>
      </c>
      <c r="BB39" s="7">
        <v>1.5586666666666669</v>
      </c>
      <c r="BC39" s="3">
        <v>3.7600000000000001E-2</v>
      </c>
      <c r="BD39" s="3">
        <v>1.9392693333333332E-2</v>
      </c>
      <c r="BE39" s="3">
        <v>0.24273500000000001</v>
      </c>
      <c r="BF39" s="7">
        <v>14.858300246913576</v>
      </c>
      <c r="BG39" s="3">
        <v>5.3763440860215058E-3</v>
      </c>
      <c r="BH39" s="3">
        <v>2.3357314148681061E-2</v>
      </c>
      <c r="BI39" s="13">
        <v>2.5660377358490565E-2</v>
      </c>
      <c r="BJ39" s="3">
        <v>6.9999999999999999E-4</v>
      </c>
      <c r="BK39" s="13"/>
      <c r="BL39" s="13">
        <v>2.9999999999999997E-4</v>
      </c>
      <c r="BM39" s="13">
        <v>4.3902439024390248E-3</v>
      </c>
      <c r="BN39" s="13">
        <v>5.569620253164557E-3</v>
      </c>
      <c r="BO39" s="13">
        <v>5.9011164274322169E-3</v>
      </c>
      <c r="BP39" s="13">
        <v>1.1494252873563218E-3</v>
      </c>
      <c r="BQ39" s="13"/>
      <c r="BR39" s="13"/>
      <c r="BS39" s="13">
        <v>1E-3</v>
      </c>
      <c r="BT39" s="13"/>
      <c r="BU39" s="13"/>
      <c r="BV39" s="13"/>
      <c r="BW39" s="7">
        <v>23.063333333333333</v>
      </c>
    </row>
    <row r="40" spans="38:75" x14ac:dyDescent="0.25">
      <c r="AR40" s="6">
        <v>37</v>
      </c>
      <c r="AS40" s="6" t="s">
        <v>58</v>
      </c>
      <c r="AT40" s="6">
        <v>15</v>
      </c>
      <c r="AU40" s="7">
        <v>8.1256999999999984</v>
      </c>
      <c r="AV40" s="7">
        <v>11.724999999999998</v>
      </c>
      <c r="AW40" s="7">
        <v>42.09882575757576</v>
      </c>
      <c r="AX40" s="3">
        <v>0.17099999999999999</v>
      </c>
      <c r="AY40" s="3"/>
      <c r="AZ40" s="7">
        <v>4.6831199999999997</v>
      </c>
      <c r="BA40" s="7">
        <v>0.18151724137931036</v>
      </c>
      <c r="BB40" s="7">
        <v>0.62285433333333329</v>
      </c>
      <c r="BC40" s="3">
        <v>3.0466666666666666E-2</v>
      </c>
      <c r="BD40" s="3">
        <v>9.2826800000000015E-3</v>
      </c>
      <c r="BE40" s="3">
        <v>0.20605600000000002</v>
      </c>
      <c r="BF40" s="7">
        <v>6.2262906172839498</v>
      </c>
      <c r="BG40" s="3">
        <v>4.2204301075268813E-3</v>
      </c>
      <c r="BH40" s="3">
        <v>0.26256594724220628</v>
      </c>
      <c r="BI40" s="13"/>
      <c r="BJ40" s="3">
        <v>2.166666666666667E-3</v>
      </c>
      <c r="BK40" s="13"/>
      <c r="BL40" s="13">
        <v>1.2933333333333333E-2</v>
      </c>
      <c r="BM40" s="13">
        <v>2.3577235772357721E-3</v>
      </c>
      <c r="BN40" s="13">
        <v>8.8607594936708858E-4</v>
      </c>
      <c r="BO40" s="13">
        <v>5.4385964912280699E-3</v>
      </c>
      <c r="BP40" s="13">
        <v>1.5804597701149425E-3</v>
      </c>
      <c r="BQ40" s="13">
        <v>8.0000000000000004E-4</v>
      </c>
      <c r="BR40" s="13"/>
      <c r="BS40" s="13"/>
      <c r="BT40" s="13"/>
      <c r="BU40" s="13"/>
      <c r="BV40" s="13"/>
      <c r="BW40" s="7">
        <v>40.059999999999995</v>
      </c>
    </row>
    <row r="41" spans="38:75" x14ac:dyDescent="0.25">
      <c r="AR41" s="6">
        <v>38</v>
      </c>
      <c r="AS41" s="6" t="s">
        <v>59</v>
      </c>
      <c r="AT41" s="6">
        <v>45</v>
      </c>
      <c r="AU41" s="7">
        <v>22.658999999999999</v>
      </c>
      <c r="AV41" s="7">
        <v>13.331499999999998</v>
      </c>
      <c r="AW41" s="7">
        <v>47.918977272727275</v>
      </c>
      <c r="AX41" s="3">
        <v>0.12306250000000001</v>
      </c>
      <c r="AY41" s="3">
        <v>2.2840499999999997</v>
      </c>
      <c r="AZ41" s="7">
        <v>5.7307199999999998</v>
      </c>
      <c r="BA41" s="7">
        <v>9.8780258620689647</v>
      </c>
      <c r="BB41" s="7">
        <v>0.51725466666666664</v>
      </c>
      <c r="BC41" s="3">
        <v>4.0066666666666667E-2</v>
      </c>
      <c r="BD41" s="3">
        <v>1.131792E-2</v>
      </c>
      <c r="BE41" s="3">
        <v>0.24479900000000002</v>
      </c>
      <c r="BF41" s="7">
        <v>4.9039113580246907</v>
      </c>
      <c r="BG41" s="3">
        <v>4.0860215053763436E-3</v>
      </c>
      <c r="BH41" s="3">
        <v>0.43398081534772193</v>
      </c>
      <c r="BI41" s="13"/>
      <c r="BJ41" s="3">
        <v>4.7000000000000002E-3</v>
      </c>
      <c r="BK41" s="13">
        <v>4.0000000000000002E-4</v>
      </c>
      <c r="BL41" s="13">
        <v>9.2333333333333347E-3</v>
      </c>
      <c r="BM41" s="13">
        <v>2.3577235772357721E-3</v>
      </c>
      <c r="BN41" s="13">
        <v>2.0886075949367085E-3</v>
      </c>
      <c r="BO41" s="13">
        <v>7.9106858054226476E-3</v>
      </c>
      <c r="BP41" s="13">
        <v>1.4367816091954025E-3</v>
      </c>
      <c r="BQ41" s="13">
        <v>1.2999999999999999E-3</v>
      </c>
      <c r="BR41" s="13">
        <v>1.1999999999999999E-3</v>
      </c>
      <c r="BS41" s="13">
        <v>8.9999999999999998E-4</v>
      </c>
      <c r="BT41" s="13">
        <v>2.2000000000000001E-3</v>
      </c>
      <c r="BU41" s="13"/>
      <c r="BV41" s="13"/>
      <c r="BW41" s="7">
        <v>25.7</v>
      </c>
    </row>
    <row r="42" spans="38:75" x14ac:dyDescent="0.25">
      <c r="AR42" s="6">
        <v>39</v>
      </c>
      <c r="AS42" s="6" t="s">
        <v>60</v>
      </c>
      <c r="AT42" s="6">
        <v>265</v>
      </c>
      <c r="AU42" s="7"/>
      <c r="AV42" s="7">
        <v>1.5434999999999999</v>
      </c>
      <c r="AW42" s="7">
        <v>72.768106060606058</v>
      </c>
      <c r="AX42" s="3"/>
      <c r="AY42" s="3">
        <v>0.66123333333333334</v>
      </c>
      <c r="AZ42" s="7">
        <v>0.25655999999999995</v>
      </c>
      <c r="BA42" s="7">
        <v>2.6950000000000003</v>
      </c>
      <c r="BB42" s="7">
        <v>0.12029566666666668</v>
      </c>
      <c r="BC42" s="3">
        <v>2.0250000000000001E-2</v>
      </c>
      <c r="BD42" s="7"/>
      <c r="BE42" s="3">
        <v>7.563700000000001E-2</v>
      </c>
      <c r="BF42" s="7">
        <v>0.87685481481481475</v>
      </c>
      <c r="BG42" s="3">
        <v>3.6290322580645159E-3</v>
      </c>
      <c r="BH42" s="3">
        <v>0.19141486810551561</v>
      </c>
      <c r="BI42" s="13">
        <v>7.9874213836477973E-3</v>
      </c>
      <c r="BJ42" s="3">
        <v>1.6333333333333332E-3</v>
      </c>
      <c r="BK42" s="13"/>
      <c r="BL42" s="13">
        <v>1.0333333333333334E-3</v>
      </c>
      <c r="BM42" s="13">
        <v>4.471544715447155E-4</v>
      </c>
      <c r="BN42" s="13"/>
      <c r="BO42" s="13">
        <v>1.0685805422647528E-3</v>
      </c>
      <c r="BP42" s="13"/>
      <c r="BQ42" s="13">
        <v>2E-3</v>
      </c>
      <c r="BR42" s="13"/>
      <c r="BS42" s="13">
        <v>5.9999999999999995E-4</v>
      </c>
      <c r="BT42" s="13">
        <v>1.2999999999999999E-3</v>
      </c>
      <c r="BU42" s="13"/>
      <c r="BV42" s="13">
        <v>8.5000000000000006E-4</v>
      </c>
      <c r="BW42" s="7">
        <v>34.323333333333331</v>
      </c>
    </row>
    <row r="43" spans="38:75" x14ac:dyDescent="0.25">
      <c r="AR43" s="6">
        <v>40</v>
      </c>
      <c r="AS43" s="6" t="s">
        <v>61</v>
      </c>
      <c r="AT43" s="6">
        <v>389</v>
      </c>
      <c r="AU43" s="7">
        <v>23.389399999999998</v>
      </c>
      <c r="AV43" s="7">
        <v>0.54074999999999995</v>
      </c>
      <c r="AW43" s="7">
        <v>56.681628787878793</v>
      </c>
      <c r="AX43" s="3">
        <v>0.484375</v>
      </c>
      <c r="AY43" s="3">
        <v>0.1295</v>
      </c>
      <c r="AZ43" s="7"/>
      <c r="BA43" s="7">
        <v>13.733074712643678</v>
      </c>
      <c r="BB43" s="7">
        <v>0.13560399999999997</v>
      </c>
      <c r="BC43" s="3">
        <v>2.0799999999999999E-2</v>
      </c>
      <c r="BD43" s="7"/>
      <c r="BE43" s="3">
        <v>0.27919900000000003</v>
      </c>
      <c r="BF43" s="7">
        <v>1.0623311111111111</v>
      </c>
      <c r="BG43" s="3"/>
      <c r="BH43" s="3">
        <v>3.357314148681055E-3</v>
      </c>
      <c r="BI43" s="13">
        <v>1.050314465408805E-2</v>
      </c>
      <c r="BJ43" s="3"/>
      <c r="BK43" s="13"/>
      <c r="BL43" s="13">
        <v>5.4999999999999992E-4</v>
      </c>
      <c r="BM43" s="13">
        <v>1.1788617886178861E-3</v>
      </c>
      <c r="BN43" s="13">
        <v>7.5949367088607594E-4</v>
      </c>
      <c r="BO43" s="13">
        <v>5.5023923444976082E-4</v>
      </c>
      <c r="BP43" s="13"/>
      <c r="BQ43" s="13">
        <v>1E-3</v>
      </c>
      <c r="BR43" s="13"/>
      <c r="BS43" s="13"/>
      <c r="BT43" s="13"/>
      <c r="BU43" s="13"/>
      <c r="BV43" s="13">
        <v>5.2333333333333329E-3</v>
      </c>
      <c r="BW43" s="7">
        <v>35.476666666666667</v>
      </c>
    </row>
    <row r="44" spans="38:75" x14ac:dyDescent="0.25">
      <c r="AR44" s="6"/>
      <c r="AS44" s="6"/>
      <c r="AT44" s="6"/>
      <c r="AU44" s="11"/>
      <c r="AV44" s="10"/>
      <c r="AW44" s="10"/>
      <c r="AX44" s="5"/>
      <c r="AY44" s="5"/>
      <c r="AZ44" s="10"/>
      <c r="BA44" s="11"/>
      <c r="BB44" s="10"/>
      <c r="BC44" s="5"/>
      <c r="BD44" s="10"/>
      <c r="BE44" s="5"/>
      <c r="BF44" s="10"/>
      <c r="BG44" s="5"/>
      <c r="BH44" s="5"/>
      <c r="BI44" s="12"/>
      <c r="BJ44" s="5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1"/>
    </row>
    <row r="45" spans="38:75" x14ac:dyDescent="0.25">
      <c r="AR45" s="6"/>
      <c r="AS45" s="6"/>
      <c r="AU45" s="7"/>
      <c r="AV45" s="7"/>
      <c r="AW45" s="7"/>
      <c r="AX45" s="3"/>
      <c r="AY45" s="3"/>
      <c r="AZ45" s="7"/>
      <c r="BA45" s="7"/>
      <c r="BB45" s="7"/>
      <c r="BC45" s="3"/>
      <c r="BD45" s="7"/>
      <c r="BE45" s="3"/>
      <c r="BF45" s="7"/>
      <c r="BG45" s="3"/>
      <c r="BH45" s="3"/>
      <c r="BI45" s="13"/>
      <c r="BJ45" s="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7"/>
    </row>
    <row r="46" spans="38:75" x14ac:dyDescent="0.25">
      <c r="AR46" s="6"/>
      <c r="AS46" s="6"/>
      <c r="AU46" s="7"/>
      <c r="AV46" s="7"/>
      <c r="AW46" s="7"/>
      <c r="AX46" s="3"/>
      <c r="AY46" s="3"/>
      <c r="AZ46" s="7"/>
      <c r="BA46" s="7"/>
      <c r="BB46" s="7"/>
      <c r="BC46" s="3"/>
      <c r="BD46" s="7"/>
      <c r="BE46" s="3"/>
      <c r="BF46" s="7"/>
      <c r="BG46" s="3"/>
      <c r="BH46" s="3"/>
      <c r="BI46" s="13"/>
      <c r="BJ46" s="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7"/>
    </row>
    <row r="47" spans="38:75" x14ac:dyDescent="0.25">
      <c r="AR47" s="6"/>
      <c r="AS47" s="6"/>
      <c r="AU47" s="7"/>
      <c r="AV47" s="7"/>
      <c r="AW47" s="7"/>
      <c r="AX47" s="3"/>
      <c r="AY47" s="3"/>
      <c r="AZ47" s="7"/>
      <c r="BA47" s="7"/>
      <c r="BB47" s="7"/>
      <c r="BC47" s="3"/>
      <c r="BD47" s="7"/>
      <c r="BE47" s="3"/>
      <c r="BF47" s="7"/>
      <c r="BG47" s="3"/>
      <c r="BH47" s="3"/>
      <c r="BI47" s="13"/>
      <c r="BJ47" s="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7"/>
    </row>
    <row r="48" spans="38:75" x14ac:dyDescent="0.25">
      <c r="AR48" s="6"/>
      <c r="AS48" s="6"/>
      <c r="AU48" s="7"/>
      <c r="AV48" s="7"/>
      <c r="AW48" s="7"/>
      <c r="AX48" s="3"/>
      <c r="AY48" s="3"/>
      <c r="AZ48" s="7"/>
      <c r="BA48" s="7"/>
      <c r="BB48" s="7"/>
      <c r="BC48" s="3"/>
      <c r="BD48" s="7"/>
      <c r="BE48" s="3"/>
      <c r="BF48" s="7"/>
      <c r="BG48" s="3"/>
      <c r="BH48" s="3"/>
      <c r="BI48" s="13"/>
      <c r="BJ48" s="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7"/>
    </row>
    <row r="49" spans="44:75" x14ac:dyDescent="0.25">
      <c r="AR49" s="6"/>
      <c r="AS49" s="6"/>
      <c r="AT49" s="6"/>
      <c r="AU49" s="7"/>
      <c r="AV49" s="7"/>
      <c r="AW49" s="7"/>
      <c r="AX49" s="3"/>
      <c r="AY49" s="3"/>
      <c r="AZ49" s="7"/>
      <c r="BA49" s="7"/>
      <c r="BB49" s="7"/>
      <c r="BC49" s="3"/>
      <c r="BD49" s="7"/>
      <c r="BE49" s="3"/>
      <c r="BF49" s="7"/>
      <c r="BG49" s="3"/>
      <c r="BH49" s="3"/>
      <c r="BI49" s="13"/>
      <c r="BJ49" s="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7"/>
    </row>
    <row r="50" spans="44:75" x14ac:dyDescent="0.25">
      <c r="AR50" s="6"/>
      <c r="AS50" s="6"/>
      <c r="AT50" s="6"/>
      <c r="AU50" s="7"/>
      <c r="AV50" s="7"/>
      <c r="AW50" s="7"/>
      <c r="AX50" s="3"/>
      <c r="AY50" s="3"/>
      <c r="AZ50" s="7"/>
      <c r="BA50" s="7"/>
      <c r="BB50" s="7"/>
      <c r="BC50" s="3"/>
      <c r="BD50" s="7"/>
      <c r="BE50" s="3"/>
      <c r="BF50" s="7"/>
      <c r="BG50" s="3"/>
      <c r="BH50" s="3"/>
      <c r="BI50" s="13"/>
      <c r="BJ50" s="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7"/>
    </row>
    <row r="51" spans="44:75" x14ac:dyDescent="0.25">
      <c r="AR51" s="6"/>
      <c r="AS51" s="6"/>
      <c r="AT51" s="6"/>
      <c r="AU51" s="7"/>
      <c r="AV51" s="7"/>
      <c r="AW51" s="7"/>
      <c r="AX51" s="3"/>
      <c r="AY51" s="3"/>
      <c r="AZ51" s="7"/>
      <c r="BA51" s="7"/>
      <c r="BB51" s="7"/>
      <c r="BC51" s="3"/>
      <c r="BD51" s="7"/>
      <c r="BE51" s="3"/>
      <c r="BF51" s="7"/>
      <c r="BG51" s="3"/>
      <c r="BH51" s="3"/>
      <c r="BI51" s="13"/>
      <c r="BJ51" s="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7"/>
    </row>
    <row r="52" spans="44:75" x14ac:dyDescent="0.25">
      <c r="AR52" s="6"/>
      <c r="AS52" s="6"/>
      <c r="AT52" s="6"/>
      <c r="AU52" s="7"/>
      <c r="AV52" s="7"/>
      <c r="AW52" s="7"/>
      <c r="AX52" s="3"/>
      <c r="AY52" s="3"/>
      <c r="AZ52" s="7"/>
      <c r="BA52" s="7"/>
      <c r="BB52" s="7"/>
      <c r="BC52" s="3"/>
      <c r="BD52" s="7"/>
      <c r="BE52" s="3"/>
      <c r="BF52" s="7"/>
      <c r="BG52" s="3"/>
      <c r="BH52" s="3"/>
      <c r="BI52" s="13"/>
      <c r="BJ52" s="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7"/>
    </row>
    <row r="53" spans="44:75" x14ac:dyDescent="0.25">
      <c r="AR53" s="6"/>
      <c r="AS53" s="6"/>
      <c r="AT53" s="6"/>
      <c r="AU53" s="7"/>
      <c r="AV53" s="7"/>
      <c r="AW53" s="7"/>
      <c r="AX53" s="3"/>
      <c r="AY53" s="3"/>
      <c r="AZ53" s="7"/>
      <c r="BA53" s="7"/>
      <c r="BB53" s="7"/>
      <c r="BC53" s="3"/>
      <c r="BD53" s="7"/>
      <c r="BE53" s="3"/>
      <c r="BF53" s="7"/>
      <c r="BG53" s="3"/>
      <c r="BH53" s="3"/>
      <c r="BI53" s="13"/>
      <c r="BJ53" s="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7"/>
    </row>
    <row r="54" spans="44:75" x14ac:dyDescent="0.25">
      <c r="AR54" s="6"/>
      <c r="AS54" s="6"/>
      <c r="AT54" s="6"/>
      <c r="AU54" s="7"/>
      <c r="AV54" s="7"/>
      <c r="AW54" s="7"/>
      <c r="AX54" s="3"/>
      <c r="AY54" s="3"/>
      <c r="AZ54" s="7"/>
      <c r="BA54" s="7"/>
      <c r="BB54" s="7"/>
      <c r="BC54" s="3"/>
      <c r="BD54" s="7"/>
      <c r="BE54" s="3"/>
      <c r="BF54" s="7"/>
      <c r="BG54" s="3"/>
      <c r="BH54" s="3"/>
      <c r="BI54" s="13"/>
      <c r="BJ54" s="3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7"/>
    </row>
    <row r="55" spans="44:75" x14ac:dyDescent="0.25">
      <c r="AR55" s="6"/>
      <c r="AS55" s="6"/>
      <c r="AT55" s="6"/>
      <c r="AU55" s="7"/>
      <c r="AV55" s="7"/>
      <c r="AW55" s="7"/>
      <c r="AX55" s="3"/>
      <c r="AY55" s="3"/>
      <c r="AZ55" s="7"/>
      <c r="BA55" s="7"/>
      <c r="BB55" s="7"/>
      <c r="BC55" s="3"/>
      <c r="BD55" s="7"/>
      <c r="BE55" s="3"/>
      <c r="BF55" s="7"/>
      <c r="BG55" s="3"/>
      <c r="BH55" s="3"/>
      <c r="BI55" s="13"/>
      <c r="BJ55" s="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7"/>
    </row>
    <row r="56" spans="44:75" x14ac:dyDescent="0.25">
      <c r="AR56" s="6"/>
      <c r="AS56" s="6"/>
      <c r="AT56" s="6"/>
      <c r="AU56" s="7"/>
      <c r="AV56" s="7"/>
      <c r="AW56" s="7"/>
      <c r="AX56" s="3"/>
      <c r="AY56" s="3"/>
      <c r="AZ56" s="7"/>
      <c r="BA56" s="7"/>
      <c r="BB56" s="7"/>
      <c r="BC56" s="3"/>
      <c r="BD56" s="7"/>
      <c r="BE56" s="3"/>
      <c r="BF56" s="7"/>
      <c r="BG56" s="3"/>
      <c r="BH56" s="3"/>
      <c r="BI56" s="13"/>
      <c r="BJ56" s="3"/>
      <c r="BK56" s="13"/>
      <c r="BL56" s="13"/>
      <c r="BM56" s="13"/>
      <c r="BN56" s="13"/>
      <c r="BO56" s="13"/>
      <c r="BP56" s="13"/>
      <c r="BQ56" s="13"/>
      <c r="BR56" s="13"/>
      <c r="BS56" s="13"/>
      <c r="BT56" s="13"/>
      <c r="BU56" s="13"/>
      <c r="BV56" s="13"/>
      <c r="BW56" s="7"/>
    </row>
    <row r="57" spans="44:75" x14ac:dyDescent="0.25">
      <c r="AR57" s="6"/>
      <c r="AS57" s="6"/>
      <c r="AT57" s="6"/>
      <c r="AU57" s="7"/>
      <c r="AV57" s="7"/>
      <c r="AW57" s="7"/>
      <c r="AX57" s="3"/>
      <c r="AY57" s="3"/>
      <c r="AZ57" s="7"/>
      <c r="BA57" s="7"/>
      <c r="BB57" s="7"/>
      <c r="BC57" s="3"/>
      <c r="BD57" s="7"/>
      <c r="BE57" s="3"/>
      <c r="BF57" s="7"/>
      <c r="BG57" s="3"/>
      <c r="BH57" s="3"/>
      <c r="BI57" s="13"/>
      <c r="BJ57" s="3"/>
      <c r="BK57" s="13"/>
      <c r="BL57" s="13"/>
      <c r="BM57" s="13"/>
      <c r="BN57" s="13"/>
      <c r="BO57" s="13"/>
      <c r="BP57" s="13"/>
      <c r="BQ57" s="13"/>
      <c r="BR57" s="13"/>
      <c r="BS57" s="13"/>
      <c r="BT57" s="13"/>
      <c r="BU57" s="13"/>
      <c r="BV57" s="13"/>
      <c r="BW57" s="7"/>
    </row>
    <row r="58" spans="44:75" x14ac:dyDescent="0.25">
      <c r="AR58" s="6"/>
      <c r="AS58" s="6"/>
      <c r="AT58" s="6"/>
      <c r="AU58" s="7"/>
      <c r="AV58" s="7"/>
      <c r="AW58" s="7"/>
      <c r="AX58" s="3"/>
      <c r="AY58" s="3"/>
      <c r="AZ58" s="7"/>
      <c r="BA58" s="7"/>
      <c r="BB58" s="7"/>
      <c r="BC58" s="3"/>
      <c r="BD58" s="7"/>
      <c r="BE58" s="3"/>
      <c r="BF58" s="7"/>
      <c r="BG58" s="3"/>
      <c r="BH58" s="3"/>
      <c r="BI58" s="13"/>
      <c r="BJ58" s="3"/>
      <c r="BK58" s="13"/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7"/>
    </row>
    <row r="59" spans="44:75" x14ac:dyDescent="0.25">
      <c r="AR59" s="6"/>
      <c r="AS59" s="6"/>
      <c r="AT59" s="6"/>
      <c r="AU59" s="7"/>
      <c r="AV59" s="7"/>
      <c r="AW59" s="7"/>
      <c r="AX59" s="3"/>
      <c r="AY59" s="3"/>
      <c r="AZ59" s="7"/>
      <c r="BA59" s="7"/>
      <c r="BB59" s="7"/>
      <c r="BC59" s="3"/>
      <c r="BD59" s="7"/>
      <c r="BE59" s="3"/>
      <c r="BF59" s="7"/>
      <c r="BG59" s="3"/>
      <c r="BH59" s="3"/>
      <c r="BI59" s="13"/>
      <c r="BJ59" s="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7"/>
    </row>
    <row r="60" spans="44:75" x14ac:dyDescent="0.25">
      <c r="AR60" s="6"/>
      <c r="AS60" s="6"/>
      <c r="AT60" s="6"/>
      <c r="AU60" s="7"/>
      <c r="AV60" s="7"/>
      <c r="AW60" s="7"/>
      <c r="AX60" s="3"/>
      <c r="AY60" s="3"/>
      <c r="AZ60" s="7"/>
      <c r="BA60" s="7"/>
      <c r="BB60" s="7"/>
      <c r="BC60" s="3"/>
      <c r="BD60" s="7"/>
      <c r="BE60" s="3"/>
      <c r="BF60" s="7"/>
      <c r="BG60" s="3"/>
      <c r="BH60" s="3"/>
      <c r="BI60" s="13"/>
      <c r="BJ60" s="3"/>
      <c r="BK60" s="13"/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7"/>
    </row>
    <row r="61" spans="44:75" x14ac:dyDescent="0.25">
      <c r="AR61" s="6"/>
      <c r="AS61" s="6"/>
      <c r="AT61" s="6"/>
      <c r="AU61" s="7"/>
      <c r="AV61" s="7"/>
      <c r="AW61" s="7"/>
      <c r="AX61" s="3"/>
      <c r="AY61" s="3"/>
      <c r="AZ61" s="7"/>
      <c r="BA61" s="7"/>
      <c r="BB61" s="7"/>
      <c r="BC61" s="3"/>
      <c r="BD61" s="7"/>
      <c r="BE61" s="3"/>
      <c r="BF61" s="7"/>
      <c r="BG61" s="3"/>
      <c r="BH61" s="3"/>
      <c r="BI61" s="13"/>
      <c r="BJ61" s="3"/>
      <c r="BK61" s="13"/>
      <c r="BL61" s="13"/>
      <c r="BM61" s="13"/>
      <c r="BN61" s="13"/>
      <c r="BO61" s="13"/>
      <c r="BP61" s="13"/>
      <c r="BQ61" s="13"/>
      <c r="BR61" s="13"/>
      <c r="BS61" s="13"/>
      <c r="BT61" s="13"/>
      <c r="BU61" s="13"/>
      <c r="BV61" s="13"/>
      <c r="BW61" s="7"/>
    </row>
    <row r="62" spans="44:75" x14ac:dyDescent="0.25">
      <c r="AR62" s="6"/>
      <c r="AS62" s="6"/>
      <c r="AT62" s="6"/>
      <c r="AU62" s="7"/>
      <c r="AV62" s="7"/>
      <c r="AW62" s="7"/>
      <c r="AX62" s="3"/>
      <c r="AY62" s="3"/>
      <c r="AZ62" s="7"/>
      <c r="BA62" s="7"/>
      <c r="BB62" s="7"/>
      <c r="BC62" s="3"/>
      <c r="BD62" s="7"/>
      <c r="BE62" s="3"/>
      <c r="BF62" s="7"/>
      <c r="BG62" s="3"/>
      <c r="BH62" s="3"/>
      <c r="BI62" s="13"/>
      <c r="BJ62" s="3"/>
      <c r="BK62" s="13"/>
      <c r="BL62" s="13"/>
      <c r="BM62" s="13"/>
      <c r="BN62" s="13"/>
      <c r="BO62" s="13"/>
      <c r="BP62" s="13"/>
      <c r="BQ62" s="13"/>
      <c r="BR62" s="13"/>
      <c r="BS62" s="13"/>
      <c r="BT62" s="13"/>
      <c r="BU62" s="13"/>
      <c r="BV62" s="13"/>
      <c r="BW62" s="7"/>
    </row>
    <row r="63" spans="44:75" x14ac:dyDescent="0.25">
      <c r="AR63" s="6"/>
      <c r="AS63" s="6"/>
      <c r="AT63" s="6"/>
      <c r="AU63" s="7"/>
      <c r="AV63" s="7"/>
      <c r="AW63" s="7"/>
      <c r="AX63" s="3"/>
      <c r="AY63" s="3"/>
      <c r="AZ63" s="7"/>
      <c r="BA63" s="7"/>
      <c r="BB63" s="7"/>
      <c r="BC63" s="3"/>
      <c r="BD63" s="7"/>
      <c r="BE63" s="3"/>
      <c r="BF63" s="7"/>
      <c r="BG63" s="3"/>
      <c r="BH63" s="3"/>
      <c r="BI63" s="13"/>
      <c r="BJ63" s="3"/>
      <c r="BK63" s="13"/>
      <c r="BL63" s="13"/>
      <c r="BM63" s="13"/>
      <c r="BN63" s="13"/>
      <c r="BO63" s="13"/>
      <c r="BP63" s="13"/>
      <c r="BQ63" s="13"/>
      <c r="BR63" s="13"/>
      <c r="BS63" s="13"/>
      <c r="BT63" s="13"/>
      <c r="BU63" s="13"/>
      <c r="BV63" s="13"/>
      <c r="BW63" s="7"/>
    </row>
    <row r="64" spans="44:75" x14ac:dyDescent="0.25">
      <c r="AR64" s="6"/>
      <c r="AS64" s="6"/>
      <c r="AT64" s="6"/>
      <c r="AU64" s="7"/>
      <c r="AV64" s="7"/>
      <c r="AW64" s="7"/>
      <c r="AX64" s="3"/>
      <c r="AY64" s="3"/>
      <c r="AZ64" s="7"/>
      <c r="BA64" s="7"/>
      <c r="BB64" s="7"/>
      <c r="BC64" s="3"/>
      <c r="BD64" s="7"/>
      <c r="BE64" s="3"/>
      <c r="BF64" s="7"/>
      <c r="BG64" s="3"/>
      <c r="BH64" s="3"/>
      <c r="BI64" s="13"/>
      <c r="BJ64" s="3"/>
      <c r="BK64" s="13"/>
      <c r="BL64" s="13"/>
      <c r="BM64" s="13"/>
      <c r="BN64" s="13"/>
      <c r="BO64" s="13"/>
      <c r="BP64" s="13"/>
      <c r="BQ64" s="13"/>
      <c r="BR64" s="13"/>
      <c r="BS64" s="13"/>
      <c r="BT64" s="13"/>
      <c r="BU64" s="13"/>
      <c r="BV64" s="13"/>
      <c r="BW64" s="7"/>
    </row>
    <row r="65" spans="1:75" ht="15.75" customHeight="1" x14ac:dyDescent="0.25">
      <c r="A65" s="92" t="s">
        <v>153</v>
      </c>
      <c r="B65" s="92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AR65" s="6"/>
      <c r="AS65" s="6"/>
      <c r="AT65" s="6"/>
      <c r="AU65" s="7"/>
      <c r="AV65" s="7"/>
      <c r="AW65" s="7"/>
      <c r="AX65" s="3"/>
      <c r="AY65" s="3"/>
      <c r="AZ65" s="7"/>
      <c r="BA65" s="7"/>
      <c r="BB65" s="7"/>
      <c r="BC65" s="3"/>
      <c r="BD65" s="7"/>
      <c r="BE65" s="3"/>
      <c r="BF65" s="7"/>
      <c r="BG65" s="3"/>
      <c r="BH65" s="3"/>
      <c r="BI65" s="13"/>
      <c r="BJ65" s="3"/>
      <c r="BK65" s="13"/>
      <c r="BL65" s="13"/>
      <c r="BM65" s="13"/>
      <c r="BN65" s="13"/>
      <c r="BO65" s="13"/>
      <c r="BP65" s="13"/>
      <c r="BQ65" s="13"/>
      <c r="BR65" s="13"/>
      <c r="BS65" s="13"/>
      <c r="BT65" s="13"/>
      <c r="BU65" s="13"/>
      <c r="BV65" s="13"/>
      <c r="BW65" s="7"/>
    </row>
    <row r="66" spans="1:75" ht="15" customHeight="1" x14ac:dyDescent="0.25">
      <c r="A66" s="92"/>
      <c r="B66" s="92"/>
      <c r="C66" s="92"/>
      <c r="D66" s="92"/>
      <c r="E66" s="92"/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AR66" s="6"/>
      <c r="AS66" s="6"/>
      <c r="AT66" s="6"/>
      <c r="AU66" s="7"/>
      <c r="AV66" s="7"/>
      <c r="AW66" s="7"/>
      <c r="AX66" s="3"/>
      <c r="AY66" s="3"/>
      <c r="AZ66" s="7"/>
      <c r="BA66" s="7"/>
      <c r="BB66" s="7"/>
      <c r="BC66" s="3"/>
      <c r="BD66" s="7"/>
      <c r="BE66" s="3"/>
      <c r="BF66" s="7"/>
      <c r="BG66" s="3"/>
      <c r="BH66" s="3"/>
      <c r="BI66" s="13"/>
      <c r="BJ66" s="3"/>
      <c r="BK66" s="13"/>
      <c r="BL66" s="13"/>
      <c r="BM66" s="13"/>
      <c r="BN66" s="13"/>
      <c r="BO66" s="13"/>
      <c r="BP66" s="13"/>
      <c r="BQ66" s="13"/>
      <c r="BR66" s="13"/>
      <c r="BS66" s="13"/>
      <c r="BT66" s="13"/>
      <c r="BU66" s="13"/>
      <c r="BV66" s="13"/>
      <c r="BW66" s="7"/>
    </row>
    <row r="67" spans="1:75" x14ac:dyDescent="0.25">
      <c r="AR67" s="6"/>
      <c r="AS67" s="6"/>
      <c r="AT67" s="6"/>
      <c r="AU67" s="7"/>
      <c r="AV67" s="7"/>
      <c r="AW67" s="7"/>
      <c r="AX67" s="3"/>
      <c r="AY67" s="3"/>
      <c r="AZ67" s="7"/>
      <c r="BA67" s="7"/>
      <c r="BB67" s="7"/>
      <c r="BC67" s="3"/>
      <c r="BD67" s="7"/>
      <c r="BE67" s="3"/>
      <c r="BF67" s="7"/>
      <c r="BG67" s="3"/>
      <c r="BH67" s="3"/>
      <c r="BI67" s="13"/>
      <c r="BJ67" s="3"/>
      <c r="BK67" s="13"/>
      <c r="BL67" s="13"/>
      <c r="BM67" s="13"/>
      <c r="BN67" s="13"/>
      <c r="BO67" s="13"/>
      <c r="BP67" s="13"/>
      <c r="BQ67" s="13"/>
      <c r="BR67" s="13"/>
      <c r="BS67" s="13"/>
      <c r="BT67" s="13"/>
      <c r="BU67" s="13"/>
      <c r="BV67" s="13"/>
      <c r="BW67" s="7"/>
    </row>
    <row r="68" spans="1:75" x14ac:dyDescent="0.25">
      <c r="AR68" s="6"/>
      <c r="AS68" s="6"/>
      <c r="AT68" s="6"/>
      <c r="AU68" s="7"/>
      <c r="AV68" s="7"/>
      <c r="AW68" s="7"/>
      <c r="AX68" s="3"/>
      <c r="AY68" s="3"/>
      <c r="AZ68" s="7"/>
      <c r="BA68" s="7"/>
      <c r="BB68" s="7"/>
      <c r="BC68" s="3"/>
      <c r="BD68" s="7"/>
      <c r="BE68" s="3"/>
      <c r="BF68" s="7"/>
      <c r="BG68" s="3"/>
      <c r="BH68" s="3"/>
      <c r="BI68" s="13"/>
      <c r="BJ68" s="3"/>
      <c r="BK68" s="13"/>
      <c r="BL68" s="13"/>
      <c r="BM68" s="13"/>
      <c r="BN68" s="13"/>
      <c r="BO68" s="13"/>
      <c r="BP68" s="13"/>
      <c r="BQ68" s="13"/>
      <c r="BR68" s="13"/>
      <c r="BS68" s="13"/>
      <c r="BT68" s="13"/>
      <c r="BU68" s="13"/>
      <c r="BV68" s="13"/>
      <c r="BW68" s="7"/>
    </row>
    <row r="69" spans="1:75" x14ac:dyDescent="0.25">
      <c r="AR69" s="6"/>
      <c r="AS69" s="6"/>
      <c r="AT69" s="6"/>
      <c r="AU69" s="7"/>
      <c r="AV69" s="7"/>
      <c r="AW69" s="7"/>
      <c r="AX69" s="3"/>
      <c r="AY69" s="3"/>
      <c r="AZ69" s="7"/>
      <c r="BA69" s="7"/>
      <c r="BB69" s="7"/>
      <c r="BC69" s="3"/>
      <c r="BD69" s="7"/>
      <c r="BE69" s="3"/>
      <c r="BF69" s="7"/>
      <c r="BG69" s="3"/>
      <c r="BH69" s="3"/>
      <c r="BI69" s="13"/>
      <c r="BJ69" s="3"/>
      <c r="BK69" s="13"/>
      <c r="BL69" s="13"/>
      <c r="BM69" s="13"/>
      <c r="BN69" s="13"/>
      <c r="BO69" s="13"/>
      <c r="BP69" s="13"/>
      <c r="BQ69" s="13"/>
      <c r="BR69" s="13"/>
      <c r="BS69" s="13"/>
      <c r="BT69" s="13"/>
      <c r="BU69" s="13"/>
      <c r="BV69" s="13"/>
      <c r="BW69" s="7"/>
    </row>
    <row r="70" spans="1:75" x14ac:dyDescent="0.25">
      <c r="AR70" s="6"/>
      <c r="AS70" s="6"/>
      <c r="AT70" s="6"/>
      <c r="AU70" s="7"/>
      <c r="AV70" s="7"/>
      <c r="AW70" s="7"/>
      <c r="AX70" s="3"/>
      <c r="AY70" s="3"/>
      <c r="AZ70" s="7"/>
      <c r="BA70" s="7"/>
      <c r="BB70" s="7"/>
      <c r="BC70" s="3"/>
      <c r="BD70" s="7"/>
      <c r="BE70" s="3"/>
      <c r="BF70" s="7"/>
      <c r="BG70" s="3"/>
      <c r="BH70" s="3"/>
      <c r="BI70" s="13"/>
      <c r="BJ70" s="3"/>
      <c r="BK70" s="13"/>
      <c r="BL70" s="13"/>
      <c r="BM70" s="13"/>
      <c r="BN70" s="13"/>
      <c r="BO70" s="13"/>
      <c r="BP70" s="13"/>
      <c r="BQ70" s="13"/>
      <c r="BR70" s="13"/>
      <c r="BS70" s="13"/>
      <c r="BT70" s="13"/>
      <c r="BU70" s="13"/>
      <c r="BV70" s="13"/>
      <c r="BW70" s="7"/>
    </row>
    <row r="71" spans="1:75" x14ac:dyDescent="0.25">
      <c r="AR71" s="6"/>
      <c r="AS71" s="6"/>
      <c r="AT71" s="6"/>
      <c r="AU71" s="7"/>
      <c r="AV71" s="7"/>
      <c r="AW71" s="7"/>
      <c r="AX71" s="3"/>
      <c r="AY71" s="3"/>
      <c r="AZ71" s="7"/>
      <c r="BA71" s="7"/>
      <c r="BB71" s="7"/>
      <c r="BC71" s="3"/>
      <c r="BD71" s="7"/>
      <c r="BE71" s="3"/>
      <c r="BF71" s="7"/>
      <c r="BG71" s="3"/>
      <c r="BH71" s="3"/>
      <c r="BI71" s="13"/>
      <c r="BJ71" s="3"/>
      <c r="BK71" s="13"/>
      <c r="BL71" s="13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7"/>
    </row>
    <row r="72" spans="1:75" x14ac:dyDescent="0.25">
      <c r="AR72" s="6"/>
      <c r="AS72" s="6"/>
      <c r="AT72" s="6"/>
      <c r="AU72" s="7"/>
      <c r="AV72" s="7"/>
      <c r="AW72" s="7"/>
      <c r="AX72" s="3"/>
      <c r="AY72" s="3"/>
      <c r="AZ72" s="7"/>
      <c r="BA72" s="7"/>
      <c r="BB72" s="7"/>
      <c r="BC72" s="3"/>
      <c r="BD72" s="7"/>
      <c r="BE72" s="3"/>
      <c r="BF72" s="7"/>
      <c r="BG72" s="3"/>
      <c r="BH72" s="3"/>
      <c r="BI72" s="13"/>
      <c r="BJ72" s="3"/>
      <c r="BK72" s="13"/>
      <c r="BL72" s="13"/>
      <c r="BM72" s="13"/>
      <c r="BN72" s="13"/>
      <c r="BO72" s="13"/>
      <c r="BP72" s="13"/>
      <c r="BQ72" s="13"/>
      <c r="BR72" s="13"/>
      <c r="BS72" s="13"/>
      <c r="BT72" s="13"/>
      <c r="BU72" s="13"/>
      <c r="BV72" s="13"/>
      <c r="BW72" s="7"/>
    </row>
    <row r="73" spans="1:75" x14ac:dyDescent="0.25">
      <c r="AR73" s="6"/>
      <c r="AS73" s="6"/>
      <c r="AT73" s="6"/>
      <c r="AU73" s="7"/>
      <c r="AV73" s="7"/>
      <c r="AW73" s="7"/>
      <c r="AX73" s="3"/>
      <c r="AY73" s="3"/>
      <c r="AZ73" s="7"/>
      <c r="BA73" s="7"/>
      <c r="BB73" s="7"/>
      <c r="BC73" s="3"/>
      <c r="BD73" s="7"/>
      <c r="BE73" s="3"/>
      <c r="BF73" s="7"/>
      <c r="BG73" s="3"/>
      <c r="BH73" s="3"/>
      <c r="BI73" s="13"/>
      <c r="BJ73" s="3"/>
      <c r="BK73" s="13"/>
      <c r="BL73" s="13"/>
      <c r="BM73" s="13"/>
      <c r="BN73" s="13"/>
      <c r="BO73" s="13"/>
      <c r="BP73" s="13"/>
      <c r="BQ73" s="13"/>
      <c r="BR73" s="13"/>
      <c r="BS73" s="13"/>
      <c r="BT73" s="13"/>
      <c r="BU73" s="13"/>
      <c r="BV73" s="13"/>
      <c r="BW73" s="7"/>
    </row>
    <row r="74" spans="1:75" x14ac:dyDescent="0.25">
      <c r="AR74" s="6"/>
      <c r="AS74" s="6"/>
      <c r="AT74" s="6"/>
      <c r="AU74" s="7"/>
      <c r="AV74" s="7"/>
      <c r="AW74" s="7"/>
      <c r="AX74" s="3"/>
      <c r="AY74" s="3"/>
      <c r="AZ74" s="7"/>
      <c r="BA74" s="7"/>
      <c r="BB74" s="7"/>
      <c r="BC74" s="3"/>
      <c r="BD74" s="7"/>
      <c r="BE74" s="3"/>
      <c r="BF74" s="7"/>
      <c r="BG74" s="3"/>
      <c r="BH74" s="3"/>
      <c r="BI74" s="13"/>
      <c r="BJ74" s="3"/>
      <c r="BK74" s="13"/>
      <c r="BL74" s="13"/>
      <c r="BM74" s="13"/>
      <c r="BN74" s="13"/>
      <c r="BO74" s="13"/>
      <c r="BP74" s="13"/>
      <c r="BQ74" s="13"/>
      <c r="BR74" s="13"/>
      <c r="BS74" s="13"/>
      <c r="BT74" s="13"/>
      <c r="BU74" s="13"/>
      <c r="BV74" s="13"/>
      <c r="BW74" s="7"/>
    </row>
    <row r="75" spans="1:75" x14ac:dyDescent="0.25">
      <c r="AR75" s="6"/>
      <c r="AS75" s="6"/>
      <c r="AT75" s="6"/>
      <c r="AU75" s="7"/>
      <c r="AV75" s="7"/>
      <c r="AW75" s="7"/>
      <c r="AX75" s="3"/>
      <c r="AY75" s="3"/>
      <c r="AZ75" s="7"/>
      <c r="BA75" s="7"/>
      <c r="BB75" s="7"/>
      <c r="BC75" s="3"/>
      <c r="BD75" s="7"/>
      <c r="BE75" s="3"/>
      <c r="BF75" s="7"/>
      <c r="BG75" s="3"/>
      <c r="BH75" s="3"/>
      <c r="BI75" s="13"/>
      <c r="BJ75" s="3"/>
      <c r="BK75" s="13"/>
      <c r="BL75" s="13"/>
      <c r="BM75" s="13"/>
      <c r="BN75" s="13"/>
      <c r="BO75" s="13"/>
      <c r="BP75" s="13"/>
      <c r="BQ75" s="13"/>
      <c r="BR75" s="13"/>
      <c r="BS75" s="13"/>
      <c r="BT75" s="13"/>
      <c r="BU75" s="13"/>
      <c r="BV75" s="13"/>
      <c r="BW75" s="7"/>
    </row>
    <row r="76" spans="1:75" x14ac:dyDescent="0.25">
      <c r="AR76" s="6"/>
      <c r="AS76" s="6"/>
      <c r="AT76" s="6"/>
      <c r="AU76" s="7"/>
      <c r="AV76" s="7"/>
      <c r="AW76" s="7"/>
      <c r="AX76" s="3"/>
      <c r="AY76" s="3"/>
      <c r="AZ76" s="7"/>
      <c r="BA76" s="7"/>
      <c r="BB76" s="7"/>
      <c r="BC76" s="3"/>
      <c r="BD76" s="7"/>
      <c r="BE76" s="3"/>
      <c r="BF76" s="7"/>
      <c r="BG76" s="3"/>
      <c r="BH76" s="3"/>
      <c r="BI76" s="13"/>
      <c r="BJ76" s="3"/>
      <c r="BK76" s="13"/>
      <c r="BL76" s="13"/>
      <c r="BM76" s="13"/>
      <c r="BN76" s="13"/>
      <c r="BO76" s="13"/>
      <c r="BP76" s="13"/>
      <c r="BQ76" s="13"/>
      <c r="BR76" s="13"/>
      <c r="BS76" s="13"/>
      <c r="BT76" s="13"/>
      <c r="BU76" s="13"/>
      <c r="BV76" s="13"/>
      <c r="BW76" s="7"/>
    </row>
    <row r="77" spans="1:75" x14ac:dyDescent="0.25">
      <c r="AR77" s="6"/>
      <c r="AS77" s="6"/>
      <c r="AT77" s="6"/>
      <c r="AU77" s="7"/>
      <c r="AV77" s="7"/>
      <c r="AW77" s="7"/>
      <c r="AX77" s="3"/>
      <c r="AY77" s="3"/>
      <c r="AZ77" s="7"/>
      <c r="BA77" s="7"/>
      <c r="BB77" s="7"/>
      <c r="BC77" s="3"/>
      <c r="BD77" s="7"/>
      <c r="BE77" s="3"/>
      <c r="BF77" s="7"/>
      <c r="BG77" s="3"/>
      <c r="BH77" s="3"/>
      <c r="BI77" s="13"/>
      <c r="BJ77" s="3"/>
      <c r="BK77" s="13"/>
      <c r="BL77" s="13"/>
      <c r="BM77" s="13"/>
      <c r="BN77" s="13"/>
      <c r="BO77" s="13"/>
      <c r="BP77" s="13"/>
      <c r="BQ77" s="13"/>
      <c r="BR77" s="13"/>
      <c r="BS77" s="13"/>
      <c r="BT77" s="13"/>
      <c r="BU77" s="13"/>
      <c r="BV77" s="13"/>
      <c r="BW77" s="7"/>
    </row>
    <row r="78" spans="1:75" x14ac:dyDescent="0.25">
      <c r="AR78" s="6"/>
      <c r="AS78" s="6"/>
      <c r="AT78" s="6"/>
      <c r="AU78" s="7"/>
      <c r="AV78" s="7"/>
      <c r="AW78" s="7"/>
      <c r="AX78" s="3"/>
      <c r="AY78" s="3"/>
      <c r="AZ78" s="7"/>
      <c r="BA78" s="7"/>
      <c r="BB78" s="7"/>
      <c r="BC78" s="3"/>
      <c r="BD78" s="7"/>
      <c r="BE78" s="3"/>
      <c r="BF78" s="7"/>
      <c r="BG78" s="3"/>
      <c r="BH78" s="3"/>
      <c r="BI78" s="13"/>
      <c r="BJ78" s="3"/>
      <c r="BK78" s="13"/>
      <c r="BL78" s="13"/>
      <c r="BM78" s="13"/>
      <c r="BN78" s="13"/>
      <c r="BO78" s="13"/>
      <c r="BP78" s="13"/>
      <c r="BQ78" s="13"/>
      <c r="BR78" s="13"/>
      <c r="BS78" s="13"/>
      <c r="BT78" s="13"/>
      <c r="BU78" s="13"/>
      <c r="BV78" s="13"/>
      <c r="BW78" s="7"/>
    </row>
    <row r="79" spans="1:75" x14ac:dyDescent="0.25">
      <c r="AR79" s="6"/>
      <c r="AS79" s="6"/>
      <c r="AT79" s="6"/>
      <c r="AU79" s="7"/>
      <c r="AV79" s="7"/>
      <c r="AW79" s="7"/>
      <c r="AX79" s="3"/>
      <c r="AY79" s="3"/>
      <c r="AZ79" s="7"/>
      <c r="BA79" s="7"/>
      <c r="BB79" s="7"/>
      <c r="BC79" s="3"/>
      <c r="BD79" s="7"/>
      <c r="BE79" s="3"/>
      <c r="BF79" s="7"/>
      <c r="BG79" s="3"/>
      <c r="BH79" s="3"/>
      <c r="BI79" s="13"/>
      <c r="BJ79" s="3"/>
      <c r="BK79" s="13"/>
      <c r="BL79" s="13"/>
      <c r="BM79" s="13"/>
      <c r="BN79" s="13"/>
      <c r="BO79" s="13"/>
      <c r="BP79" s="13"/>
      <c r="BQ79" s="13"/>
      <c r="BR79" s="13"/>
      <c r="BS79" s="13"/>
      <c r="BT79" s="13"/>
      <c r="BU79" s="13"/>
      <c r="BV79" s="13"/>
      <c r="BW79" s="7"/>
    </row>
    <row r="80" spans="1:75" x14ac:dyDescent="0.25">
      <c r="AR80" s="6"/>
      <c r="AS80" s="6"/>
      <c r="AT80" s="6"/>
      <c r="AU80" s="7"/>
      <c r="AV80" s="7"/>
      <c r="AW80" s="7"/>
      <c r="AX80" s="3"/>
      <c r="AY80" s="3"/>
      <c r="AZ80" s="7"/>
      <c r="BA80" s="7"/>
      <c r="BB80" s="7"/>
      <c r="BC80" s="3"/>
      <c r="BD80" s="7"/>
      <c r="BE80" s="3"/>
      <c r="BF80" s="7"/>
      <c r="BG80" s="3"/>
      <c r="BH80" s="3"/>
      <c r="BI80" s="13"/>
      <c r="BJ80" s="3"/>
      <c r="BK80" s="13"/>
      <c r="BL80" s="13"/>
      <c r="BM80" s="13"/>
      <c r="BN80" s="13"/>
      <c r="BO80" s="13"/>
      <c r="BP80" s="13"/>
      <c r="BQ80" s="13"/>
      <c r="BR80" s="13"/>
      <c r="BS80" s="13"/>
      <c r="BT80" s="13"/>
      <c r="BU80" s="13"/>
      <c r="BV80" s="13"/>
      <c r="BW80" s="7"/>
    </row>
    <row r="81" spans="44:75" x14ac:dyDescent="0.25">
      <c r="AR81" s="6"/>
      <c r="AS81" s="6"/>
      <c r="AT81" s="6"/>
      <c r="AU81" s="7"/>
      <c r="AV81" s="7"/>
      <c r="AW81" s="7"/>
      <c r="AX81" s="3"/>
      <c r="AY81" s="3"/>
      <c r="AZ81" s="7"/>
      <c r="BA81" s="7"/>
      <c r="BB81" s="7"/>
      <c r="BC81" s="3"/>
      <c r="BD81" s="7"/>
      <c r="BE81" s="3"/>
      <c r="BF81" s="7"/>
      <c r="BG81" s="3"/>
      <c r="BH81" s="3"/>
      <c r="BI81" s="13"/>
      <c r="BJ81" s="3"/>
      <c r="BK81" s="13"/>
      <c r="BL81" s="13"/>
      <c r="BM81" s="13"/>
      <c r="BN81" s="13"/>
      <c r="BO81" s="13"/>
      <c r="BP81" s="13"/>
      <c r="BQ81" s="13"/>
      <c r="BR81" s="13"/>
      <c r="BS81" s="13"/>
      <c r="BT81" s="13"/>
      <c r="BU81" s="13"/>
      <c r="BV81" s="13"/>
      <c r="BW81" s="7"/>
    </row>
    <row r="82" spans="44:75" x14ac:dyDescent="0.25">
      <c r="AR82" s="6"/>
      <c r="AS82" s="6"/>
      <c r="AT82" s="6"/>
      <c r="AU82" s="7"/>
      <c r="AV82" s="7"/>
      <c r="AW82" s="7"/>
      <c r="AX82" s="3"/>
      <c r="AY82" s="3"/>
      <c r="AZ82" s="7"/>
      <c r="BA82" s="7"/>
      <c r="BB82" s="7"/>
      <c r="BC82" s="3"/>
      <c r="BD82" s="7"/>
      <c r="BE82" s="3"/>
      <c r="BF82" s="7"/>
      <c r="BG82" s="3"/>
      <c r="BH82" s="3"/>
      <c r="BI82" s="13"/>
      <c r="BJ82" s="3"/>
      <c r="BK82" s="13"/>
      <c r="BL82" s="13"/>
      <c r="BM82" s="13"/>
      <c r="BN82" s="13"/>
      <c r="BO82" s="13"/>
      <c r="BP82" s="13"/>
      <c r="BQ82" s="13"/>
      <c r="BR82" s="13"/>
      <c r="BS82" s="13"/>
      <c r="BT82" s="13"/>
      <c r="BU82" s="13"/>
      <c r="BV82" s="13"/>
      <c r="BW82" s="7"/>
    </row>
    <row r="83" spans="44:75" x14ac:dyDescent="0.25">
      <c r="AR83" s="6"/>
      <c r="AS83" s="6"/>
      <c r="AT83" s="6"/>
      <c r="AU83" s="7"/>
      <c r="AV83" s="7"/>
      <c r="AW83" s="7"/>
      <c r="AX83" s="3"/>
      <c r="AY83" s="3"/>
      <c r="AZ83" s="7"/>
      <c r="BA83" s="7"/>
      <c r="BB83" s="7"/>
      <c r="BC83" s="3"/>
      <c r="BD83" s="7"/>
      <c r="BE83" s="3"/>
      <c r="BF83" s="7"/>
      <c r="BG83" s="3"/>
      <c r="BH83" s="3"/>
      <c r="BI83" s="13"/>
      <c r="BJ83" s="3"/>
      <c r="BK83" s="13"/>
      <c r="BL83" s="13"/>
      <c r="BM83" s="13"/>
      <c r="BN83" s="13"/>
      <c r="BO83" s="13"/>
      <c r="BP83" s="13"/>
      <c r="BQ83" s="13"/>
      <c r="BR83" s="13"/>
      <c r="BS83" s="13"/>
      <c r="BT83" s="13"/>
      <c r="BU83" s="13"/>
      <c r="BV83" s="13"/>
      <c r="BW83" s="7"/>
    </row>
    <row r="84" spans="44:75" x14ac:dyDescent="0.25">
      <c r="AR84" s="6"/>
      <c r="AS84" s="6"/>
      <c r="AT84" s="6"/>
      <c r="AU84" s="7"/>
      <c r="AV84" s="7"/>
      <c r="AW84" s="7"/>
      <c r="AX84" s="3"/>
      <c r="AY84" s="3"/>
      <c r="AZ84" s="7"/>
      <c r="BA84" s="7"/>
      <c r="BB84" s="7"/>
      <c r="BC84" s="3"/>
      <c r="BD84" s="7"/>
      <c r="BE84" s="3"/>
      <c r="BF84" s="7"/>
      <c r="BG84" s="3"/>
      <c r="BH84" s="3"/>
      <c r="BI84" s="13"/>
      <c r="BJ84" s="3"/>
      <c r="BK84" s="13"/>
      <c r="BL84" s="13"/>
      <c r="BM84" s="13"/>
      <c r="BN84" s="13"/>
      <c r="BO84" s="13"/>
      <c r="BP84" s="13"/>
      <c r="BQ84" s="13"/>
      <c r="BR84" s="13"/>
      <c r="BS84" s="13"/>
      <c r="BT84" s="13"/>
      <c r="BU84" s="13"/>
      <c r="BV84" s="13"/>
      <c r="BW84" s="7"/>
    </row>
    <row r="85" spans="44:75" x14ac:dyDescent="0.25">
      <c r="AR85" s="6"/>
      <c r="AS85" s="6"/>
      <c r="AT85" s="6"/>
      <c r="AU85" s="7"/>
      <c r="AV85" s="7"/>
      <c r="AW85" s="7"/>
      <c r="AX85" s="3"/>
      <c r="AY85" s="3"/>
      <c r="AZ85" s="7"/>
      <c r="BA85" s="7"/>
      <c r="BB85" s="7"/>
      <c r="BC85" s="3"/>
      <c r="BD85" s="7"/>
      <c r="BE85" s="3"/>
      <c r="BF85" s="7"/>
      <c r="BG85" s="3"/>
      <c r="BH85" s="3"/>
      <c r="BI85" s="13"/>
      <c r="BJ85" s="3"/>
      <c r="BK85" s="13"/>
      <c r="BL85" s="13"/>
      <c r="BM85" s="13"/>
      <c r="BN85" s="13"/>
      <c r="BO85" s="13"/>
      <c r="BP85" s="13"/>
      <c r="BQ85" s="13"/>
      <c r="BR85" s="13"/>
      <c r="BS85" s="13"/>
      <c r="BT85" s="13"/>
      <c r="BU85" s="13"/>
      <c r="BV85" s="13"/>
      <c r="BW85" s="7"/>
    </row>
    <row r="86" spans="44:75" x14ac:dyDescent="0.25">
      <c r="AR86" s="6"/>
      <c r="AS86" s="6"/>
      <c r="AT86" s="6"/>
      <c r="AU86" s="7"/>
      <c r="AV86" s="7"/>
      <c r="AW86" s="7"/>
      <c r="AX86" s="3"/>
      <c r="AY86" s="3"/>
      <c r="AZ86" s="7"/>
      <c r="BA86" s="7"/>
      <c r="BB86" s="7"/>
      <c r="BC86" s="3"/>
      <c r="BD86" s="7"/>
      <c r="BE86" s="3"/>
      <c r="BF86" s="7"/>
      <c r="BG86" s="3"/>
      <c r="BH86" s="3"/>
      <c r="BI86" s="13"/>
      <c r="BJ86" s="3"/>
      <c r="BK86" s="13"/>
      <c r="BL86" s="13"/>
      <c r="BM86" s="13"/>
      <c r="BN86" s="13"/>
      <c r="BO86" s="13"/>
      <c r="BP86" s="13"/>
      <c r="BQ86" s="13"/>
      <c r="BR86" s="13"/>
      <c r="BS86" s="13"/>
      <c r="BT86" s="13"/>
      <c r="BU86" s="13"/>
      <c r="BV86" s="13"/>
      <c r="BW86" s="7"/>
    </row>
    <row r="87" spans="44:75" x14ac:dyDescent="0.25">
      <c r="AR87" s="6"/>
      <c r="AS87" s="6"/>
      <c r="AT87" s="6"/>
      <c r="AU87" s="7"/>
      <c r="AV87" s="7"/>
      <c r="AW87" s="7"/>
      <c r="AX87" s="3"/>
      <c r="AY87" s="3"/>
      <c r="AZ87" s="7"/>
      <c r="BA87" s="7"/>
      <c r="BB87" s="7"/>
      <c r="BC87" s="3"/>
      <c r="BD87" s="7"/>
      <c r="BE87" s="3"/>
      <c r="BF87" s="7"/>
      <c r="BG87" s="3"/>
      <c r="BH87" s="3"/>
      <c r="BI87" s="13"/>
      <c r="BJ87" s="3"/>
      <c r="BK87" s="13"/>
      <c r="BL87" s="13"/>
      <c r="BM87" s="13"/>
      <c r="BN87" s="13"/>
      <c r="BO87" s="13"/>
      <c r="BP87" s="13"/>
      <c r="BQ87" s="13"/>
      <c r="BR87" s="13"/>
      <c r="BS87" s="13"/>
      <c r="BT87" s="13"/>
      <c r="BU87" s="13"/>
      <c r="BV87" s="13"/>
      <c r="BW87" s="7"/>
    </row>
    <row r="88" spans="44:75" x14ac:dyDescent="0.25">
      <c r="AR88" s="6"/>
      <c r="AS88" s="6"/>
      <c r="AT88" s="6"/>
      <c r="AU88" s="7"/>
      <c r="AV88" s="7"/>
      <c r="AW88" s="7"/>
      <c r="AX88" s="3"/>
      <c r="AY88" s="3"/>
      <c r="AZ88" s="7"/>
      <c r="BA88" s="7"/>
      <c r="BB88" s="7"/>
      <c r="BC88" s="3"/>
      <c r="BD88" s="7"/>
      <c r="BE88" s="3"/>
      <c r="BF88" s="7"/>
      <c r="BG88" s="3"/>
      <c r="BH88" s="3"/>
      <c r="BI88" s="13"/>
      <c r="BJ88" s="3"/>
      <c r="BK88" s="13"/>
      <c r="BL88" s="13"/>
      <c r="BM88" s="13"/>
      <c r="BN88" s="13"/>
      <c r="BO88" s="13"/>
      <c r="BP88" s="13"/>
      <c r="BQ88" s="13"/>
      <c r="BR88" s="13"/>
      <c r="BS88" s="13"/>
      <c r="BT88" s="13"/>
      <c r="BU88" s="13"/>
      <c r="BV88" s="13"/>
      <c r="BW88" s="7"/>
    </row>
    <row r="89" spans="44:75" x14ac:dyDescent="0.25">
      <c r="AR89" s="6"/>
      <c r="AS89" s="6"/>
      <c r="AT89" s="6"/>
      <c r="AU89" s="7"/>
      <c r="AV89" s="7"/>
      <c r="AW89" s="7"/>
      <c r="AX89" s="3"/>
      <c r="AY89" s="3"/>
      <c r="AZ89" s="7"/>
      <c r="BA89" s="7"/>
      <c r="BB89" s="7"/>
      <c r="BC89" s="3"/>
      <c r="BD89" s="7"/>
      <c r="BE89" s="3"/>
      <c r="BF89" s="7"/>
      <c r="BG89" s="3"/>
      <c r="BH89" s="3"/>
      <c r="BI89" s="13"/>
      <c r="BJ89" s="3"/>
      <c r="BK89" s="13"/>
      <c r="BL89" s="13"/>
      <c r="BM89" s="13"/>
      <c r="BN89" s="13"/>
      <c r="BO89" s="13"/>
      <c r="BP89" s="13"/>
      <c r="BQ89" s="13"/>
      <c r="BR89" s="13"/>
      <c r="BS89" s="13"/>
      <c r="BT89" s="13"/>
      <c r="BU89" s="13"/>
      <c r="BV89" s="13"/>
      <c r="BW89" s="7"/>
    </row>
    <row r="90" spans="44:75" x14ac:dyDescent="0.25">
      <c r="AR90" s="6"/>
      <c r="AS90" s="6"/>
      <c r="AT90" s="6"/>
      <c r="AU90" s="7"/>
      <c r="AV90" s="7"/>
      <c r="AW90" s="7"/>
      <c r="AX90" s="3"/>
      <c r="AY90" s="3"/>
      <c r="AZ90" s="7"/>
      <c r="BA90" s="7"/>
      <c r="BB90" s="7"/>
      <c r="BC90" s="3"/>
      <c r="BD90" s="7"/>
      <c r="BE90" s="3"/>
      <c r="BF90" s="7"/>
      <c r="BG90" s="3"/>
      <c r="BH90" s="3"/>
      <c r="BI90" s="13"/>
      <c r="BJ90" s="3"/>
      <c r="BK90" s="13"/>
      <c r="BL90" s="13"/>
      <c r="BM90" s="13"/>
      <c r="BN90" s="13"/>
      <c r="BO90" s="13"/>
      <c r="BP90" s="13"/>
      <c r="BQ90" s="13"/>
      <c r="BR90" s="13"/>
      <c r="BS90" s="13"/>
      <c r="BT90" s="13"/>
      <c r="BU90" s="13"/>
      <c r="BV90" s="13"/>
      <c r="BW90" s="7"/>
    </row>
    <row r="91" spans="44:75" x14ac:dyDescent="0.25">
      <c r="AR91" s="6"/>
      <c r="AS91" s="6"/>
      <c r="AT91" s="6"/>
      <c r="AU91" s="7"/>
      <c r="AV91" s="7"/>
      <c r="AW91" s="7"/>
      <c r="AX91" s="3"/>
      <c r="AY91" s="3"/>
      <c r="AZ91" s="7"/>
      <c r="BA91" s="7"/>
      <c r="BB91" s="7"/>
      <c r="BC91" s="3"/>
      <c r="BD91" s="7"/>
      <c r="BE91" s="3"/>
      <c r="BF91" s="7"/>
      <c r="BG91" s="3"/>
      <c r="BH91" s="3"/>
      <c r="BI91" s="13"/>
      <c r="BJ91" s="3"/>
      <c r="BK91" s="13"/>
      <c r="BL91" s="13"/>
      <c r="BM91" s="13"/>
      <c r="BN91" s="13"/>
      <c r="BO91" s="13"/>
      <c r="BP91" s="13"/>
      <c r="BQ91" s="13"/>
      <c r="BR91" s="13"/>
      <c r="BS91" s="13"/>
      <c r="BT91" s="13"/>
      <c r="BU91" s="13"/>
      <c r="BV91" s="13"/>
      <c r="BW91" s="7"/>
    </row>
    <row r="92" spans="44:75" x14ac:dyDescent="0.25">
      <c r="AR92" s="6"/>
      <c r="AS92" s="6"/>
      <c r="AT92" s="6"/>
      <c r="AU92" s="7"/>
      <c r="AV92" s="7"/>
      <c r="AW92" s="7"/>
      <c r="AX92" s="3"/>
      <c r="AY92" s="3"/>
      <c r="AZ92" s="7"/>
      <c r="BA92" s="7"/>
      <c r="BB92" s="7"/>
      <c r="BC92" s="3"/>
      <c r="BD92" s="7"/>
      <c r="BE92" s="3"/>
      <c r="BF92" s="7"/>
      <c r="BG92" s="3"/>
      <c r="BH92" s="3"/>
      <c r="BI92" s="13"/>
      <c r="BJ92" s="3"/>
      <c r="BK92" s="13"/>
      <c r="BL92" s="13"/>
      <c r="BM92" s="13"/>
      <c r="BN92" s="13"/>
      <c r="BO92" s="13"/>
      <c r="BP92" s="13"/>
      <c r="BQ92" s="13"/>
      <c r="BR92" s="13"/>
      <c r="BS92" s="13"/>
      <c r="BT92" s="13"/>
      <c r="BU92" s="13"/>
      <c r="BV92" s="13"/>
      <c r="BW92" s="7"/>
    </row>
    <row r="93" spans="44:75" x14ac:dyDescent="0.25">
      <c r="AR93" s="6"/>
      <c r="AS93" s="6"/>
      <c r="AT93" s="6"/>
      <c r="AU93" s="7"/>
      <c r="AV93" s="7"/>
      <c r="AW93" s="7"/>
      <c r="AX93" s="3"/>
      <c r="AY93" s="3"/>
      <c r="AZ93" s="7"/>
      <c r="BA93" s="7"/>
      <c r="BB93" s="7"/>
      <c r="BC93" s="3"/>
      <c r="BD93" s="7"/>
      <c r="BE93" s="3"/>
      <c r="BF93" s="7"/>
      <c r="BG93" s="3"/>
      <c r="BH93" s="3"/>
      <c r="BI93" s="13"/>
      <c r="BJ93" s="3"/>
      <c r="BK93" s="13"/>
      <c r="BL93" s="13"/>
      <c r="BM93" s="13"/>
      <c r="BN93" s="13"/>
      <c r="BO93" s="13"/>
      <c r="BP93" s="13"/>
      <c r="BQ93" s="13"/>
      <c r="BR93" s="13"/>
      <c r="BS93" s="13"/>
      <c r="BT93" s="13"/>
      <c r="BU93" s="13"/>
      <c r="BV93" s="13"/>
      <c r="BW93" s="7"/>
    </row>
    <row r="94" spans="44:75" x14ac:dyDescent="0.25">
      <c r="AR94" s="6"/>
      <c r="AS94" s="6"/>
      <c r="AT94" s="6"/>
      <c r="AU94" s="7"/>
      <c r="AV94" s="7"/>
      <c r="AW94" s="7"/>
      <c r="AX94" s="3"/>
      <c r="AY94" s="3"/>
      <c r="AZ94" s="7"/>
      <c r="BA94" s="7"/>
      <c r="BB94" s="7"/>
      <c r="BC94" s="3"/>
      <c r="BD94" s="7"/>
      <c r="BE94" s="3"/>
      <c r="BF94" s="7"/>
      <c r="BG94" s="3"/>
      <c r="BH94" s="3"/>
      <c r="BI94" s="13"/>
      <c r="BJ94" s="3"/>
      <c r="BK94" s="13"/>
      <c r="BL94" s="13"/>
      <c r="BM94" s="13"/>
      <c r="BN94" s="13"/>
      <c r="BO94" s="13"/>
      <c r="BP94" s="13"/>
      <c r="BQ94" s="13"/>
      <c r="BR94" s="13"/>
      <c r="BS94" s="13"/>
      <c r="BT94" s="13"/>
      <c r="BU94" s="13"/>
      <c r="BV94" s="13"/>
      <c r="BW94" s="7"/>
    </row>
    <row r="95" spans="44:75" x14ac:dyDescent="0.25">
      <c r="AR95" s="6"/>
      <c r="AS95" s="6"/>
      <c r="AT95" s="6"/>
      <c r="AU95" s="7"/>
      <c r="AV95" s="7"/>
      <c r="AW95" s="7"/>
      <c r="AX95" s="3"/>
      <c r="AY95" s="3"/>
      <c r="AZ95" s="7"/>
      <c r="BA95" s="7"/>
      <c r="BB95" s="7"/>
      <c r="BC95" s="3"/>
      <c r="BD95" s="7"/>
      <c r="BE95" s="3"/>
      <c r="BF95" s="7"/>
      <c r="BG95" s="3"/>
      <c r="BH95" s="3"/>
      <c r="BI95" s="13"/>
      <c r="BJ95" s="3"/>
      <c r="BK95" s="13"/>
      <c r="BL95" s="13"/>
      <c r="BM95" s="13"/>
      <c r="BN95" s="13"/>
      <c r="BO95" s="13"/>
      <c r="BP95" s="13"/>
      <c r="BQ95" s="13"/>
      <c r="BR95" s="13"/>
      <c r="BS95" s="13"/>
      <c r="BT95" s="13"/>
      <c r="BU95" s="13"/>
      <c r="BV95" s="13"/>
      <c r="BW95" s="7"/>
    </row>
    <row r="96" spans="44:75" x14ac:dyDescent="0.25">
      <c r="AR96" s="6"/>
      <c r="AS96" s="6"/>
      <c r="AT96" s="6"/>
      <c r="AU96" s="7"/>
      <c r="AV96" s="7"/>
      <c r="AW96" s="7"/>
      <c r="AX96" s="3"/>
      <c r="AY96" s="3"/>
      <c r="AZ96" s="7"/>
      <c r="BA96" s="7"/>
      <c r="BB96" s="7"/>
      <c r="BC96" s="3"/>
      <c r="BD96" s="7"/>
      <c r="BE96" s="3"/>
      <c r="BF96" s="7"/>
      <c r="BG96" s="3"/>
      <c r="BH96" s="3"/>
      <c r="BI96" s="13"/>
      <c r="BJ96" s="3"/>
      <c r="BK96" s="13"/>
      <c r="BL96" s="13"/>
      <c r="BM96" s="13"/>
      <c r="BN96" s="13"/>
      <c r="BO96" s="13"/>
      <c r="BP96" s="13"/>
      <c r="BQ96" s="13"/>
      <c r="BR96" s="13"/>
      <c r="BS96" s="13"/>
      <c r="BT96" s="13"/>
      <c r="BU96" s="13"/>
      <c r="BV96" s="13"/>
      <c r="BW96" s="7"/>
    </row>
  </sheetData>
  <mergeCells count="2">
    <mergeCell ref="A65:R66"/>
    <mergeCell ref="A1:R1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59" orientation="portrait" r:id="rId1"/>
  <headerFooter>
    <oddHeader>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10</vt:i4>
      </vt:variant>
    </vt:vector>
  </HeadingPairs>
  <TitlesOfParts>
    <vt:vector size="17" baseType="lpstr">
      <vt:lpstr>SM2_Table 1 XRF data</vt:lpstr>
      <vt:lpstr>SM2_Table 2 correl matrix</vt:lpstr>
      <vt:lpstr>SM2_Table 3 PCA</vt:lpstr>
      <vt:lpstr>SM2_Table 4 depth profiles</vt:lpstr>
      <vt:lpstr>Figure_SM2A</vt:lpstr>
      <vt:lpstr>Figure_SM2B</vt:lpstr>
      <vt:lpstr>Figure_SM2C</vt:lpstr>
      <vt:lpstr>Figure_SM2B!_Toc510710887</vt:lpstr>
      <vt:lpstr>Figure_SM2A!Print_Area</vt:lpstr>
      <vt:lpstr>Figure_SM2B!Print_Area</vt:lpstr>
      <vt:lpstr>Figure_SM2C!Print_Area</vt:lpstr>
      <vt:lpstr>'SM2_Table 1 XRF data'!Print_Area</vt:lpstr>
      <vt:lpstr>'SM2_Table 2 correl matrix'!Print_Area</vt:lpstr>
      <vt:lpstr>'SM2_Table 3 PCA'!Print_Area</vt:lpstr>
      <vt:lpstr>'SM2_Table 4 depth profiles'!Print_Area</vt:lpstr>
      <vt:lpstr>'SM2_Table 1 XRF data'!Print_Titles</vt:lpstr>
      <vt:lpstr>'SM2_Table 4 depth profiles'!Print_Titles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Hamidullah Waizy</dc:creator>
  <cp:lastModifiedBy>Norman Moles</cp:lastModifiedBy>
  <cp:lastPrinted>2020-06-16T09:19:34Z</cp:lastPrinted>
  <dcterms:created xsi:type="dcterms:W3CDTF">2018-07-30T10:50:17Z</dcterms:created>
  <dcterms:modified xsi:type="dcterms:W3CDTF">2020-07-24T15:59:23Z</dcterms:modified>
</cp:coreProperties>
</file>