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60" tabRatio="415"/>
  </bookViews>
  <sheets>
    <sheet name="SM3_Table3" sheetId="3" r:id="rId1"/>
    <sheet name="Data sort location min textures" sheetId="2" r:id="rId2"/>
    <sheet name="Stratigraphic profiles" sheetId="1" r:id="rId3"/>
  </sheets>
  <definedNames>
    <definedName name="OLE_LINK1" localSheetId="1">'Data sort location min textures'!#REF!</definedName>
    <definedName name="_xlnm.Print_Area" localSheetId="1">'Data sort location min textures'!$A$1:$X$66</definedName>
    <definedName name="_xlnm.Print_Area" localSheetId="0">SM3_Table3!$A$1:$F$73</definedName>
    <definedName name="_xlnm.Print_Area" localSheetId="2">'Stratigraphic profiles'!$A$1:$X$63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" i="2" l="1" a="1"/>
  <c r="T46" i="2" s="1"/>
  <c r="S46" i="2" a="1"/>
  <c r="S48" i="2" s="1"/>
  <c r="R46" i="2" a="1"/>
  <c r="R49" i="2" s="1"/>
  <c r="Q46" i="2" a="1"/>
  <c r="Q46" i="2" s="1"/>
  <c r="Q49" i="2"/>
  <c r="Q53" i="2"/>
  <c r="Q57" i="2"/>
  <c r="Q61" i="2"/>
  <c r="Q65" i="2"/>
  <c r="P25" i="2"/>
  <c r="P26" i="2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3" i="2"/>
  <c r="P4" i="2"/>
  <c r="W3" i="2"/>
  <c r="W4" i="2" s="1"/>
  <c r="M57" i="2"/>
  <c r="M58" i="2" s="1"/>
  <c r="M59" i="2" s="1"/>
  <c r="M60" i="2" s="1"/>
  <c r="M61" i="2" s="1"/>
  <c r="M27" i="2"/>
  <c r="M28" i="2" s="1"/>
  <c r="M29" i="2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2" i="2"/>
  <c r="M3" i="2" s="1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J47" i="2"/>
  <c r="J48" i="2"/>
  <c r="J49" i="2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37" i="2"/>
  <c r="J38" i="2" s="1"/>
  <c r="J39" i="2" s="1"/>
  <c r="J40" i="2" s="1"/>
  <c r="J41" i="2" s="1"/>
  <c r="J42" i="2" s="1"/>
  <c r="J43" i="2" s="1"/>
  <c r="J44" i="2" s="1"/>
  <c r="J45" i="2" s="1"/>
  <c r="J46" i="2" s="1"/>
  <c r="J27" i="2"/>
  <c r="J28" i="2" s="1"/>
  <c r="J29" i="2" s="1"/>
  <c r="J30" i="2" s="1"/>
  <c r="J31" i="2" s="1"/>
  <c r="J32" i="2" s="1"/>
  <c r="J33" i="2" s="1"/>
  <c r="J34" i="2" s="1"/>
  <c r="J35" i="2" s="1"/>
  <c r="J36" i="2" s="1"/>
  <c r="J2" i="2"/>
  <c r="J3" i="2" s="1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Y69" i="1"/>
  <c r="Y68" i="1"/>
  <c r="P122" i="1"/>
  <c r="P123" i="1" s="1"/>
  <c r="P124" i="1" s="1"/>
  <c r="P125" i="1" s="1"/>
  <c r="P126" i="1" s="1"/>
  <c r="P93" i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68" i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G68" i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V102" i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93" i="1"/>
  <c r="V94" i="1" s="1"/>
  <c r="V95" i="1" s="1"/>
  <c r="V96" i="1" s="1"/>
  <c r="V97" i="1" s="1"/>
  <c r="V98" i="1" s="1"/>
  <c r="V99" i="1" s="1"/>
  <c r="V100" i="1" s="1"/>
  <c r="V101" i="1" s="1"/>
  <c r="R46" i="2" l="1"/>
  <c r="S58" i="2"/>
  <c r="Q64" i="2"/>
  <c r="Q60" i="2"/>
  <c r="Q56" i="2"/>
  <c r="Q52" i="2"/>
  <c r="Q48" i="2"/>
  <c r="R65" i="2"/>
  <c r="T63" i="2"/>
  <c r="Q63" i="2"/>
  <c r="Q59" i="2"/>
  <c r="Q55" i="2"/>
  <c r="Q51" i="2"/>
  <c r="Q47" i="2"/>
  <c r="R57" i="2"/>
  <c r="S63" i="2"/>
  <c r="S50" i="2"/>
  <c r="T61" i="2"/>
  <c r="T52" i="2"/>
  <c r="S54" i="2"/>
  <c r="T55" i="2"/>
  <c r="Q66" i="2"/>
  <c r="Q62" i="2"/>
  <c r="Q58" i="2"/>
  <c r="Q54" i="2"/>
  <c r="Q50" i="2"/>
  <c r="R54" i="2"/>
  <c r="S59" i="2"/>
  <c r="S49" i="2"/>
  <c r="T60" i="2"/>
  <c r="T50" i="2"/>
  <c r="T56" i="2"/>
  <c r="T47" i="2"/>
  <c r="R62" i="2"/>
  <c r="R53" i="2"/>
  <c r="R61" i="2"/>
  <c r="S62" i="2"/>
  <c r="S53" i="2"/>
  <c r="T66" i="2"/>
  <c r="T58" i="2"/>
  <c r="T51" i="2"/>
  <c r="T24" i="2" a="1"/>
  <c r="W5" i="2"/>
  <c r="W6" i="2" s="1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P5" i="2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R47" i="2"/>
  <c r="R51" i="2"/>
  <c r="R55" i="2"/>
  <c r="R59" i="2"/>
  <c r="R63" i="2"/>
  <c r="R48" i="2"/>
  <c r="R52" i="2"/>
  <c r="R56" i="2"/>
  <c r="R60" i="2"/>
  <c r="R64" i="2"/>
  <c r="R24" i="2" a="1"/>
  <c r="S24" i="2" a="1"/>
  <c r="Q24" i="2" a="1"/>
  <c r="R66" i="2"/>
  <c r="R58" i="2"/>
  <c r="R50" i="2"/>
  <c r="S66" i="2"/>
  <c r="S61" i="2"/>
  <c r="S57" i="2"/>
  <c r="S52" i="2"/>
  <c r="S47" i="2"/>
  <c r="T64" i="2"/>
  <c r="T59" i="2"/>
  <c r="T53" i="2"/>
  <c r="T48" i="2"/>
  <c r="S65" i="2"/>
  <c r="S60" i="2"/>
  <c r="S55" i="2"/>
  <c r="S51" i="2"/>
  <c r="S46" i="2"/>
  <c r="T65" i="2"/>
  <c r="T57" i="2"/>
  <c r="T49" i="2"/>
  <c r="T62" i="2"/>
  <c r="T54" i="2"/>
  <c r="S64" i="2"/>
  <c r="S56" i="2"/>
  <c r="Q27" i="2" l="1"/>
  <c r="Q31" i="2"/>
  <c r="Q35" i="2"/>
  <c r="Q39" i="2"/>
  <c r="Q43" i="2"/>
  <c r="Q28" i="2"/>
  <c r="Q33" i="2"/>
  <c r="Q38" i="2"/>
  <c r="Q44" i="2"/>
  <c r="Q24" i="2"/>
  <c r="Q29" i="2"/>
  <c r="Q34" i="2"/>
  <c r="Q40" i="2"/>
  <c r="Q26" i="2"/>
  <c r="Q37" i="2"/>
  <c r="Q25" i="2"/>
  <c r="Q36" i="2"/>
  <c r="Q30" i="2"/>
  <c r="Q41" i="2"/>
  <c r="Q32" i="2"/>
  <c r="Q42" i="2"/>
  <c r="S27" i="2"/>
  <c r="S31" i="2"/>
  <c r="S35" i="2"/>
  <c r="S39" i="2"/>
  <c r="S43" i="2"/>
  <c r="S24" i="2"/>
  <c r="S29" i="2"/>
  <c r="S34" i="2"/>
  <c r="S40" i="2"/>
  <c r="S25" i="2"/>
  <c r="S30" i="2"/>
  <c r="S36" i="2"/>
  <c r="S41" i="2"/>
  <c r="S28" i="2"/>
  <c r="S38" i="2"/>
  <c r="S32" i="2"/>
  <c r="S42" i="2"/>
  <c r="S33" i="2"/>
  <c r="S44" i="2"/>
  <c r="S26" i="2"/>
  <c r="S37" i="2"/>
  <c r="R25" i="2"/>
  <c r="R29" i="2"/>
  <c r="R33" i="2"/>
  <c r="R37" i="2"/>
  <c r="R41" i="2"/>
  <c r="R28" i="2"/>
  <c r="R34" i="2"/>
  <c r="R39" i="2"/>
  <c r="R44" i="2"/>
  <c r="R24" i="2"/>
  <c r="R30" i="2"/>
  <c r="R35" i="2"/>
  <c r="R40" i="2"/>
  <c r="R27" i="2"/>
  <c r="R38" i="2"/>
  <c r="R26" i="2"/>
  <c r="R31" i="2"/>
  <c r="R42" i="2"/>
  <c r="R32" i="2"/>
  <c r="R43" i="2"/>
  <c r="R36" i="2"/>
  <c r="R2" i="2" a="1"/>
  <c r="X2" i="2" a="1"/>
  <c r="S2" i="2" a="1"/>
  <c r="Q2" i="2" a="1"/>
  <c r="T25" i="2"/>
  <c r="T29" i="2"/>
  <c r="T33" i="2"/>
  <c r="T37" i="2"/>
  <c r="T41" i="2"/>
  <c r="T24" i="2"/>
  <c r="T30" i="2"/>
  <c r="T35" i="2"/>
  <c r="T40" i="2"/>
  <c r="T26" i="2"/>
  <c r="T31" i="2"/>
  <c r="T36" i="2"/>
  <c r="T42" i="2"/>
  <c r="T28" i="2"/>
  <c r="T39" i="2"/>
  <c r="T38" i="2"/>
  <c r="T32" i="2"/>
  <c r="T43" i="2"/>
  <c r="T34" i="2"/>
  <c r="T44" i="2"/>
  <c r="T27" i="2"/>
  <c r="R5" i="2" l="1"/>
  <c r="R9" i="2"/>
  <c r="R13" i="2"/>
  <c r="R17" i="2"/>
  <c r="R21" i="2"/>
  <c r="R6" i="2"/>
  <c r="R11" i="2"/>
  <c r="R16" i="2"/>
  <c r="R22" i="2"/>
  <c r="R2" i="2"/>
  <c r="R7" i="2"/>
  <c r="R12" i="2"/>
  <c r="R18" i="2"/>
  <c r="R3" i="2"/>
  <c r="R14" i="2"/>
  <c r="R10" i="2"/>
  <c r="R20" i="2"/>
  <c r="R4" i="2"/>
  <c r="R15" i="2"/>
  <c r="R8" i="2"/>
  <c r="R19" i="2"/>
  <c r="Q3" i="2"/>
  <c r="Q7" i="2"/>
  <c r="Q11" i="2"/>
  <c r="Q15" i="2"/>
  <c r="Q19" i="2"/>
  <c r="Q5" i="2"/>
  <c r="Q10" i="2"/>
  <c r="Q16" i="2"/>
  <c r="Q21" i="2"/>
  <c r="Q6" i="2"/>
  <c r="Q12" i="2"/>
  <c r="Q17" i="2"/>
  <c r="Q22" i="2"/>
  <c r="Q2" i="2"/>
  <c r="Q13" i="2"/>
  <c r="Q9" i="2"/>
  <c r="Q20" i="2"/>
  <c r="Q4" i="2"/>
  <c r="Q14" i="2"/>
  <c r="Q8" i="2"/>
  <c r="Q18" i="2"/>
  <c r="S3" i="2"/>
  <c r="S7" i="2"/>
  <c r="S11" i="2"/>
  <c r="S15" i="2"/>
  <c r="S19" i="2"/>
  <c r="S6" i="2"/>
  <c r="S12" i="2"/>
  <c r="S17" i="2"/>
  <c r="S22" i="2"/>
  <c r="S2" i="2"/>
  <c r="S8" i="2"/>
  <c r="S13" i="2"/>
  <c r="S18" i="2"/>
  <c r="S4" i="2"/>
  <c r="S14" i="2"/>
  <c r="S10" i="2"/>
  <c r="S21" i="2"/>
  <c r="S5" i="2"/>
  <c r="S16" i="2"/>
  <c r="S9" i="2"/>
  <c r="S20" i="2"/>
  <c r="X5" i="2"/>
  <c r="X9" i="2"/>
  <c r="X13" i="2"/>
  <c r="X17" i="2"/>
  <c r="X21" i="2"/>
  <c r="X4" i="2"/>
  <c r="X10" i="2"/>
  <c r="X15" i="2"/>
  <c r="X20" i="2"/>
  <c r="X6" i="2"/>
  <c r="X11" i="2"/>
  <c r="X16" i="2"/>
  <c r="X22" i="2"/>
  <c r="X2" i="2"/>
  <c r="X12" i="2"/>
  <c r="X8" i="2"/>
  <c r="X19" i="2"/>
  <c r="X3" i="2"/>
  <c r="X14" i="2"/>
  <c r="X7" i="2"/>
  <c r="X18" i="2"/>
</calcChain>
</file>

<file path=xl/sharedStrings.xml><?xml version="1.0" encoding="utf-8"?>
<sst xmlns="http://schemas.openxmlformats.org/spreadsheetml/2006/main" count="1346" uniqueCount="308">
  <si>
    <t>Conventional Isotope Analysis</t>
  </si>
  <si>
    <t>No.</t>
  </si>
  <si>
    <t>Depth</t>
  </si>
  <si>
    <t>Sulfide Mineral</t>
  </si>
  <si>
    <t>Host Geology</t>
  </si>
  <si>
    <t>location</t>
  </si>
  <si>
    <t>Observations</t>
  </si>
  <si>
    <t>BH-3901-1</t>
  </si>
  <si>
    <t>Po</t>
  </si>
  <si>
    <t>Dol Mar</t>
  </si>
  <si>
    <t>bedded</t>
  </si>
  <si>
    <t>CA</t>
  </si>
  <si>
    <t>BH-3901-2</t>
  </si>
  <si>
    <t>Cpy</t>
  </si>
  <si>
    <t>//</t>
  </si>
  <si>
    <t>Bedded (blebs)</t>
  </si>
  <si>
    <t>BH-3901-3</t>
  </si>
  <si>
    <t>Cross cut veins*</t>
  </si>
  <si>
    <t>D-281-1</t>
  </si>
  <si>
    <t>Quartz Sch+Dol Mar</t>
  </si>
  <si>
    <t>Dissem; Seg/Vein</t>
  </si>
  <si>
    <t>WA</t>
  </si>
  <si>
    <t>D-281-2</t>
  </si>
  <si>
    <t>S1</t>
  </si>
  <si>
    <t>Bor</t>
  </si>
  <si>
    <t>Vein/Seg</t>
  </si>
  <si>
    <t>S2</t>
  </si>
  <si>
    <t>D-281-3</t>
  </si>
  <si>
    <t>S3</t>
  </si>
  <si>
    <t>Bed/Lamina*</t>
  </si>
  <si>
    <t>D-281-4</t>
  </si>
  <si>
    <t>Bio+Quartz Sch</t>
  </si>
  <si>
    <t>Bedded*</t>
  </si>
  <si>
    <t>D-281-5</t>
  </si>
  <si>
    <t>Bio+Carb Sch</t>
  </si>
  <si>
    <t>Dissem</t>
  </si>
  <si>
    <t>Vein</t>
  </si>
  <si>
    <t>BH-3701-1</t>
  </si>
  <si>
    <t>Qua+Carb Sch</t>
  </si>
  <si>
    <t>Bed *</t>
  </si>
  <si>
    <t>Po+ Cpy</t>
  </si>
  <si>
    <t>BH-3703-1</t>
  </si>
  <si>
    <t>Grey-black marble altered with quartz Sch</t>
  </si>
  <si>
    <t>Seg*</t>
  </si>
  <si>
    <t>Seg</t>
  </si>
  <si>
    <t>From opposite sides =2cm apart</t>
  </si>
  <si>
    <t>BH-3703-2</t>
  </si>
  <si>
    <t>Py</t>
  </si>
  <si>
    <t>Vein, thin veneer</t>
  </si>
  <si>
    <t>BH-3703-3</t>
  </si>
  <si>
    <t>Qua+Dol Marble</t>
  </si>
  <si>
    <t>Bed</t>
  </si>
  <si>
    <t>Bed*</t>
  </si>
  <si>
    <t>2cm apart</t>
  </si>
  <si>
    <t>S4</t>
  </si>
  <si>
    <t>Dissem*</t>
  </si>
  <si>
    <t>BH-3703-4</t>
  </si>
  <si>
    <t>Black Sch</t>
  </si>
  <si>
    <t>Seg/Vein*</t>
  </si>
  <si>
    <t>BH-2901-3</t>
  </si>
  <si>
    <t>Grey Dolomitic Marble</t>
  </si>
  <si>
    <t>Cp1- cpy:-5.5</t>
  </si>
  <si>
    <t>2cm apart, Bed-*-S3</t>
  </si>
  <si>
    <t>BH-2901-4-S1</t>
  </si>
  <si>
    <t>Bed-*-S1</t>
  </si>
  <si>
    <t>From 2 layers, 2cm apart</t>
  </si>
  <si>
    <t>BH-301-1</t>
  </si>
  <si>
    <t>Vein; Dissem*</t>
  </si>
  <si>
    <t>CP1-Cpy:-5.3</t>
  </si>
  <si>
    <t>BH-301-2</t>
  </si>
  <si>
    <t>Dark Graph+Carb quartz Shc</t>
  </si>
  <si>
    <t>Bedded</t>
  </si>
  <si>
    <t>S1- bed 1, S2-bed 2, S3-bed 3</t>
  </si>
  <si>
    <t>Py+ Cpy</t>
  </si>
  <si>
    <t>BH-301-3-</t>
  </si>
  <si>
    <t>Light grey quartz Dol Mar</t>
  </si>
  <si>
    <t>Coarse Seg</t>
  </si>
  <si>
    <t>Lower layer</t>
  </si>
  <si>
    <t>Coarse Seg*</t>
  </si>
  <si>
    <t>Upper layer:2cm apart</t>
  </si>
  <si>
    <t>BH-301-4</t>
  </si>
  <si>
    <t>BH-301-5</t>
  </si>
  <si>
    <t>Bio+qua+Carb Sch</t>
  </si>
  <si>
    <t>BH-1001-1</t>
  </si>
  <si>
    <t>Py?</t>
  </si>
  <si>
    <t>Vein (veneer)</t>
  </si>
  <si>
    <t>No sulphides?</t>
  </si>
  <si>
    <t>BH-1001-2</t>
  </si>
  <si>
    <t>Po+Py?</t>
  </si>
  <si>
    <t>Grey-black Graph+Qua Sch</t>
  </si>
  <si>
    <t>Bed*S1</t>
  </si>
  <si>
    <t>Chip off</t>
  </si>
  <si>
    <t>Vein (veneer)*</t>
  </si>
  <si>
    <t>BH-1001-3</t>
  </si>
  <si>
    <t>Qua+Dol Mar</t>
  </si>
  <si>
    <t>BH-1001-4</t>
  </si>
  <si>
    <t>Carb+Graph Sch</t>
  </si>
  <si>
    <t>Seg, Dissem</t>
  </si>
  <si>
    <t>Seg, Dissem*</t>
  </si>
  <si>
    <t>BH-1001-5</t>
  </si>
  <si>
    <t>Graph+Bio+qua+Dol Mar</t>
  </si>
  <si>
    <t>Dissem*-S2</t>
  </si>
  <si>
    <t>D-104-1</t>
  </si>
  <si>
    <t>Marble</t>
  </si>
  <si>
    <t>D-104-2</t>
  </si>
  <si>
    <t>Qua+Dol Sch</t>
  </si>
  <si>
    <t>D-104-3</t>
  </si>
  <si>
    <t>Dol Sch</t>
  </si>
  <si>
    <t>bedded*</t>
  </si>
  <si>
    <t>D-104-4</t>
  </si>
  <si>
    <t>D-104-5</t>
  </si>
  <si>
    <t>Segregation</t>
  </si>
  <si>
    <t>D-104-6</t>
  </si>
  <si>
    <t>Qua+Dol Mar Sch</t>
  </si>
  <si>
    <t>D-104-7</t>
  </si>
  <si>
    <t>Dol Mar+ Qua</t>
  </si>
  <si>
    <t>CP1:-4.4 &amp;-4.5; NBS123:17.1;S3:-32.0</t>
  </si>
  <si>
    <t>D-104-8</t>
  </si>
  <si>
    <t>Bed/Seg</t>
  </si>
  <si>
    <t>Massive Bedding</t>
  </si>
  <si>
    <t>D-304-2</t>
  </si>
  <si>
    <t>Siltstone+ Mar+Layer Qua</t>
  </si>
  <si>
    <t>Upper layer=4mm apart</t>
  </si>
  <si>
    <t>D-304-3</t>
  </si>
  <si>
    <t>Mar+layerd quartz</t>
  </si>
  <si>
    <t>Bed/Diseem*</t>
  </si>
  <si>
    <t>Quartz vein</t>
  </si>
  <si>
    <t>D-304-4</t>
  </si>
  <si>
    <t>Dol Mar+Qua</t>
  </si>
  <si>
    <t>Disseminated*</t>
  </si>
  <si>
    <t>TK-Kh-2,4</t>
  </si>
  <si>
    <t>Gneiss</t>
  </si>
  <si>
    <t>Dissem, coarse*</t>
  </si>
  <si>
    <t>TK-Kh-3</t>
  </si>
  <si>
    <t>Quartzite</t>
  </si>
  <si>
    <t>Segregation*</t>
  </si>
  <si>
    <t>TK-Kh-4,2</t>
  </si>
  <si>
    <t>TK-Kh-5</t>
  </si>
  <si>
    <t>Gabbro-Amphibolite</t>
  </si>
  <si>
    <t>Sample</t>
  </si>
  <si>
    <t>Subsample</t>
  </si>
  <si>
    <t>cum %</t>
  </si>
  <si>
    <t>del 34 S</t>
  </si>
  <si>
    <t>area</t>
  </si>
  <si>
    <t>n=25</t>
  </si>
  <si>
    <t>context</t>
  </si>
  <si>
    <t>Bin limits</t>
  </si>
  <si>
    <t>n=29</t>
  </si>
  <si>
    <t>PSR</t>
  </si>
  <si>
    <t>n=5</t>
  </si>
  <si>
    <t>PS</t>
  </si>
  <si>
    <t>Sample name</t>
  </si>
  <si>
    <t>Disseminated</t>
  </si>
  <si>
    <t>Bedded *</t>
  </si>
  <si>
    <t>KH-TK-2,4</t>
  </si>
  <si>
    <t>KH-TK</t>
  </si>
  <si>
    <t>KH-TK-3</t>
  </si>
  <si>
    <t>KH-TK-4,2</t>
  </si>
  <si>
    <t>KH-TK-5</t>
  </si>
  <si>
    <t>/</t>
  </si>
  <si>
    <t>δ34S</t>
  </si>
  <si>
    <t xml:space="preserve">Disseminated; segregation </t>
  </si>
  <si>
    <t>Vein/ segregation</t>
  </si>
  <si>
    <t>Bedded /Lamina*</t>
  </si>
  <si>
    <t>Segregation *</t>
  </si>
  <si>
    <t>segregation /Vein*</t>
  </si>
  <si>
    <t>Bedded -*-S1</t>
  </si>
  <si>
    <t>Vein; Disseminated *</t>
  </si>
  <si>
    <t>sulphides*-S3</t>
  </si>
  <si>
    <t>Coarse segregation</t>
  </si>
  <si>
    <t>Coarse segregation *</t>
  </si>
  <si>
    <t>Disseminated *</t>
  </si>
  <si>
    <t>Bedded *-S1</t>
  </si>
  <si>
    <t>Segregation, Disseminated</t>
  </si>
  <si>
    <t>Segregation, Disseminated *</t>
  </si>
  <si>
    <t>Disseminated *-S2</t>
  </si>
  <si>
    <t>Bedded / segregation</t>
  </si>
  <si>
    <t>Bed/ Disseminated *</t>
  </si>
  <si>
    <t>Disseminated, coarse*</t>
  </si>
  <si>
    <t>vein</t>
  </si>
  <si>
    <t>veins Cross cut *</t>
  </si>
  <si>
    <t>Location</t>
  </si>
  <si>
    <t>Bin limit</t>
  </si>
  <si>
    <t>Frequency (CA)</t>
  </si>
  <si>
    <t>bin limit</t>
  </si>
  <si>
    <t>Diss</t>
  </si>
  <si>
    <t>freqency, Bed</t>
  </si>
  <si>
    <t>Frequency, all</t>
  </si>
  <si>
    <t>KH</t>
  </si>
  <si>
    <t>Frequency Bor</t>
  </si>
  <si>
    <r>
      <t>-22 to</t>
    </r>
    <r>
      <rPr>
        <sz val="11"/>
        <color theme="1"/>
        <rFont val="Calibri"/>
        <family val="2"/>
      </rPr>
      <t xml:space="preserve"> -20</t>
    </r>
  </si>
  <si>
    <r>
      <t>-20 to</t>
    </r>
    <r>
      <rPr>
        <sz val="11"/>
        <color theme="1"/>
        <rFont val="Calibri"/>
        <family val="2"/>
      </rPr>
      <t xml:space="preserve"> -18</t>
    </r>
  </si>
  <si>
    <r>
      <t>-18 to</t>
    </r>
    <r>
      <rPr>
        <sz val="11"/>
        <color theme="1"/>
        <rFont val="Calibri"/>
        <family val="2"/>
      </rPr>
      <t xml:space="preserve"> -16</t>
    </r>
  </si>
  <si>
    <r>
      <t>-16 to</t>
    </r>
    <r>
      <rPr>
        <sz val="11"/>
        <color theme="1"/>
        <rFont val="Calibri"/>
        <family val="2"/>
      </rPr>
      <t xml:space="preserve"> -14</t>
    </r>
  </si>
  <si>
    <r>
      <t>-14 to</t>
    </r>
    <r>
      <rPr>
        <sz val="11"/>
        <color theme="1"/>
        <rFont val="Calibri"/>
        <family val="2"/>
      </rPr>
      <t xml:space="preserve"> -12</t>
    </r>
  </si>
  <si>
    <r>
      <t>-12 to</t>
    </r>
    <r>
      <rPr>
        <sz val="11"/>
        <color theme="1"/>
        <rFont val="Calibri"/>
        <family val="2"/>
      </rPr>
      <t xml:space="preserve"> -10</t>
    </r>
  </si>
  <si>
    <r>
      <t>-10 to</t>
    </r>
    <r>
      <rPr>
        <sz val="11"/>
        <color theme="1"/>
        <rFont val="Calibri"/>
        <family val="2"/>
      </rPr>
      <t xml:space="preserve"> -8</t>
    </r>
  </si>
  <si>
    <r>
      <t>-8 to</t>
    </r>
    <r>
      <rPr>
        <sz val="11"/>
        <color theme="1"/>
        <rFont val="Calibri"/>
        <family val="2"/>
      </rPr>
      <t xml:space="preserve"> -6</t>
    </r>
  </si>
  <si>
    <r>
      <t>-6 to</t>
    </r>
    <r>
      <rPr>
        <sz val="11"/>
        <color theme="1"/>
        <rFont val="Calibri"/>
        <family val="2"/>
      </rPr>
      <t xml:space="preserve"> -4</t>
    </r>
  </si>
  <si>
    <r>
      <t>-4 to</t>
    </r>
    <r>
      <rPr>
        <sz val="11"/>
        <color theme="1"/>
        <rFont val="Calibri"/>
        <family val="2"/>
      </rPr>
      <t xml:space="preserve"> -2</t>
    </r>
  </si>
  <si>
    <r>
      <t>-2 to</t>
    </r>
    <r>
      <rPr>
        <sz val="11"/>
        <color theme="1"/>
        <rFont val="Calibri"/>
        <family val="2"/>
      </rPr>
      <t xml:space="preserve"> 0</t>
    </r>
  </si>
  <si>
    <r>
      <t>0 to</t>
    </r>
    <r>
      <rPr>
        <sz val="11"/>
        <color theme="1"/>
        <rFont val="Calibri"/>
        <family val="2"/>
      </rPr>
      <t xml:space="preserve"> +2</t>
    </r>
  </si>
  <si>
    <r>
      <t>+2 to</t>
    </r>
    <r>
      <rPr>
        <sz val="11"/>
        <color theme="1"/>
        <rFont val="Calibri"/>
        <family val="2"/>
      </rPr>
      <t xml:space="preserve"> +4</t>
    </r>
  </si>
  <si>
    <r>
      <t>+4 to</t>
    </r>
    <r>
      <rPr>
        <sz val="11"/>
        <color theme="1"/>
        <rFont val="Calibri"/>
        <family val="2"/>
      </rPr>
      <t xml:space="preserve"> +6</t>
    </r>
  </si>
  <si>
    <r>
      <t>+6 to</t>
    </r>
    <r>
      <rPr>
        <sz val="11"/>
        <color theme="1"/>
        <rFont val="Calibri"/>
        <family val="2"/>
      </rPr>
      <t xml:space="preserve"> +8</t>
    </r>
  </si>
  <si>
    <r>
      <t>+8 to</t>
    </r>
    <r>
      <rPr>
        <sz val="11"/>
        <color theme="1"/>
        <rFont val="Calibri"/>
        <family val="2"/>
      </rPr>
      <t xml:space="preserve"> +10</t>
    </r>
  </si>
  <si>
    <r>
      <t>+10 to</t>
    </r>
    <r>
      <rPr>
        <sz val="11"/>
        <color theme="1"/>
        <rFont val="Calibri"/>
        <family val="2"/>
      </rPr>
      <t xml:space="preserve"> +12</t>
    </r>
  </si>
  <si>
    <r>
      <t>+12 to</t>
    </r>
    <r>
      <rPr>
        <sz val="11"/>
        <color theme="1"/>
        <rFont val="Calibri"/>
        <family val="2"/>
      </rPr>
      <t xml:space="preserve"> +14</t>
    </r>
  </si>
  <si>
    <r>
      <t>+14 to</t>
    </r>
    <r>
      <rPr>
        <sz val="11"/>
        <color theme="1"/>
        <rFont val="Calibri"/>
        <family val="2"/>
      </rPr>
      <t xml:space="preserve"> +16</t>
    </r>
  </si>
  <si>
    <r>
      <t>+16 to</t>
    </r>
    <r>
      <rPr>
        <sz val="11"/>
        <color theme="1"/>
        <rFont val="Calibri"/>
        <family val="2"/>
      </rPr>
      <t xml:space="preserve"> +18</t>
    </r>
  </si>
  <si>
    <r>
      <t>+18 to</t>
    </r>
    <r>
      <rPr>
        <sz val="11"/>
        <color theme="1"/>
        <rFont val="Calibri"/>
        <family val="2"/>
      </rPr>
      <t xml:space="preserve"> +20</t>
    </r>
  </si>
  <si>
    <r>
      <t>δ</t>
    </r>
    <r>
      <rPr>
        <vertAlign val="superscript"/>
        <sz val="12"/>
        <color rgb="FF000000"/>
        <rFont val="Calibri"/>
        <family val="2"/>
        <scheme val="minor"/>
      </rPr>
      <t>34</t>
    </r>
    <r>
      <rPr>
        <sz val="12"/>
        <color rgb="FF000000"/>
        <rFont val="Calibri"/>
        <family val="2"/>
        <scheme val="minor"/>
      </rPr>
      <t>S</t>
    </r>
  </si>
  <si>
    <t>BH-D-104</t>
  </si>
  <si>
    <t>BH-D-281</t>
  </si>
  <si>
    <t>Depth profiles</t>
  </si>
  <si>
    <t>PSR = Potential copper source rocks sampled in the Khayarkhana area</t>
  </si>
  <si>
    <t>Sample code</t>
  </si>
  <si>
    <t>Sub-sample</t>
  </si>
  <si>
    <t>Textural context</t>
  </si>
  <si>
    <r>
      <t>δ</t>
    </r>
    <r>
      <rPr>
        <b/>
        <vertAlign val="superscript"/>
        <sz val="11"/>
        <color theme="1"/>
        <rFont val="Calibri"/>
        <family val="2"/>
        <scheme val="minor"/>
      </rPr>
      <t>34</t>
    </r>
    <r>
      <rPr>
        <b/>
        <sz val="11"/>
        <color theme="1"/>
        <rFont val="Calibri"/>
        <family val="2"/>
        <scheme val="minor"/>
      </rPr>
      <t>S (</t>
    </r>
    <r>
      <rPr>
        <b/>
        <sz val="11"/>
        <color rgb="FF000000"/>
        <rFont val="Calibri"/>
        <family val="2"/>
        <scheme val="minor"/>
      </rPr>
      <t>‰)</t>
    </r>
  </si>
  <si>
    <t>104–1</t>
  </si>
  <si>
    <t>–4.8</t>
  </si>
  <si>
    <t>104–2</t>
  </si>
  <si>
    <t>104–3</t>
  </si>
  <si>
    <t>–10.4</t>
  </si>
  <si>
    <t>104–4</t>
  </si>
  <si>
    <t>–2.3</t>
  </si>
  <si>
    <t>104–5</t>
  </si>
  <si>
    <t>104–6</t>
  </si>
  <si>
    <t>104–7</t>
  </si>
  <si>
    <t>–5.1</t>
  </si>
  <si>
    <t>104–8</t>
  </si>
  <si>
    <t>Massive Bedded</t>
  </si>
  <si>
    <t>2901–3</t>
  </si>
  <si>
    <r>
      <t>S</t>
    </r>
    <r>
      <rPr>
        <vertAlign val="subscript"/>
        <sz val="11"/>
        <color theme="1"/>
        <rFont val="Calibri"/>
        <family val="2"/>
        <scheme val="minor"/>
      </rPr>
      <t>1</t>
    </r>
  </si>
  <si>
    <r>
      <t>Bedded: S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and S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are 2 cm apart</t>
    </r>
  </si>
  <si>
    <r>
      <t>S</t>
    </r>
    <r>
      <rPr>
        <vertAlign val="subscript"/>
        <sz val="11"/>
        <color theme="1"/>
        <rFont val="Calibri"/>
        <family val="2"/>
        <scheme val="minor"/>
      </rPr>
      <t>2</t>
    </r>
  </si>
  <si>
    <t>2901–4</t>
  </si>
  <si>
    <t>3701–1</t>
  </si>
  <si>
    <t>Py+Cpy</t>
  </si>
  <si>
    <t>–1.1</t>
  </si>
  <si>
    <t>3703–1</t>
  </si>
  <si>
    <r>
      <t>Seg: S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and S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are 2 cm apart</t>
    </r>
  </si>
  <si>
    <t>3703–2</t>
  </si>
  <si>
    <t>Vein (thin)</t>
  </si>
  <si>
    <t>–5.9</t>
  </si>
  <si>
    <t>3703–3</t>
  </si>
  <si>
    <t>–5.5</t>
  </si>
  <si>
    <t>–5.2</t>
  </si>
  <si>
    <r>
      <t>S</t>
    </r>
    <r>
      <rPr>
        <vertAlign val="subscript"/>
        <sz val="11"/>
        <color theme="1"/>
        <rFont val="Calibri"/>
        <family val="2"/>
        <scheme val="minor"/>
      </rPr>
      <t>3</t>
    </r>
  </si>
  <si>
    <t>Disseminated: 2 cm apart</t>
  </si>
  <si>
    <t>–4.7</t>
  </si>
  <si>
    <r>
      <t>S</t>
    </r>
    <r>
      <rPr>
        <vertAlign val="subscript"/>
        <sz val="11"/>
        <color theme="1"/>
        <rFont val="Calibri"/>
        <family val="2"/>
        <scheme val="minor"/>
      </rPr>
      <t>4</t>
    </r>
  </si>
  <si>
    <t>3703–4</t>
  </si>
  <si>
    <t>Seg/Vein</t>
  </si>
  <si>
    <t>3901–1</t>
  </si>
  <si>
    <t>3901–2</t>
  </si>
  <si>
    <t>3901–3</t>
  </si>
  <si>
    <t>X–cutting veins</t>
  </si>
  <si>
    <t>281–1</t>
  </si>
  <si>
    <t>–6.5</t>
  </si>
  <si>
    <t>281–2</t>
  </si>
  <si>
    <t>–4.4</t>
  </si>
  <si>
    <t>–3.4</t>
  </si>
  <si>
    <t>281–3</t>
  </si>
  <si>
    <t>Bed/Lamina</t>
  </si>
  <si>
    <t>–2.8</t>
  </si>
  <si>
    <t>281–4</t>
  </si>
  <si>
    <t>281–5</t>
  </si>
  <si>
    <t>301–1</t>
  </si>
  <si>
    <t>Vein/Dissem</t>
  </si>
  <si>
    <t>301–2</t>
  </si>
  <si>
    <t>Bedded: 3 beds within 8 cm interval</t>
  </si>
  <si>
    <t>301–3</t>
  </si>
  <si>
    <t>–0.7</t>
  </si>
  <si>
    <t>301–4</t>
  </si>
  <si>
    <t>301–5</t>
  </si>
  <si>
    <t>304–2</t>
  </si>
  <si>
    <r>
      <t>Bedded: S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and S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are 4 mm apart</t>
    </r>
  </si>
  <si>
    <t>–14.5</t>
  </si>
  <si>
    <t>–14.4</t>
  </si>
  <si>
    <t>304–3</t>
  </si>
  <si>
    <t>Bed/Dissem</t>
  </si>
  <si>
    <t>304–4</t>
  </si>
  <si>
    <t>–14.1</t>
  </si>
  <si>
    <t>1001–2</t>
  </si>
  <si>
    <t>Po+Py</t>
  </si>
  <si>
    <t>Post-meta-morphic vein</t>
  </si>
  <si>
    <t>1001–3</t>
  </si>
  <si>
    <t>1001–4</t>
  </si>
  <si>
    <t>1001–5</t>
  </si>
  <si>
    <t>TARA KHEL KHAYARKHANA (mafic basement rocks)</t>
  </si>
  <si>
    <t>TK–Kh–2,4</t>
  </si>
  <si>
    <t>Dissem, coarse</t>
  </si>
  <si>
    <t>TK–Kh–3</t>
  </si>
  <si>
    <t>TK–Kh–4,2</t>
  </si>
  <si>
    <t>TK–Kh–5</t>
  </si>
  <si>
    <t>Area</t>
  </si>
  <si>
    <t>Central Aynak</t>
  </si>
  <si>
    <t>SM3 Table 3:</t>
  </si>
  <si>
    <t>Western Aynak</t>
  </si>
  <si>
    <r>
      <t>Sulfur isotope analysis. δ</t>
    </r>
    <r>
      <rPr>
        <vertAlign val="superscript"/>
        <sz val="11"/>
        <color theme="1"/>
        <rFont val="Calibri"/>
        <family val="2"/>
        <scheme val="minor"/>
      </rPr>
      <t>34</t>
    </r>
    <r>
      <rPr>
        <sz val="11"/>
        <color theme="1"/>
        <rFont val="Calibri"/>
        <family val="2"/>
        <scheme val="minor"/>
      </rPr>
      <t>S values expressed in per mil relative to Vienna Canyon Diablo Troilite (V-CDT). Contractions: Cpy: Chalcopyrite. Bor: Bornite. Po: Pyrrhotite. Py: Pyrite. Dissem: Disseminated. Bed: Bedded. Seg: metamorphic segregation. Refer to SM1 Table 2 for Aynak sample locations and lithologies.</t>
    </r>
  </si>
  <si>
    <t>Sulfide mineral</t>
  </si>
  <si>
    <t>Sulfide</t>
  </si>
  <si>
    <t>Sulfide occurrences</t>
  </si>
  <si>
    <t>Bedded sulfides*-S3</t>
  </si>
  <si>
    <t>Potential Cu source rock; The result for TK-Kh-2 and TK-Kh-4 are combined, due to the small amounts of sulfide grains recovered</t>
  </si>
  <si>
    <t>Bed/Dissem*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</si>
</sst>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0" borderId="0" xfId="0" applyNumberFormat="1"/>
    <xf numFmtId="164" fontId="0" fillId="0" borderId="0" xfId="0" applyNumberForma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2" fontId="0" fillId="8" borderId="0" xfId="0" applyNumberFormat="1" applyFill="1"/>
    <xf numFmtId="0" fontId="0" fillId="0" borderId="0" xfId="0" applyFill="1"/>
    <xf numFmtId="2" fontId="2" fillId="0" borderId="0" xfId="0" applyNumberFormat="1" applyFont="1"/>
    <xf numFmtId="1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10" borderId="0" xfId="0" applyFill="1"/>
    <xf numFmtId="0" fontId="0" fillId="11" borderId="0" xfId="0" applyFill="1"/>
    <xf numFmtId="0" fontId="4" fillId="6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0" xfId="0" quotePrefix="1"/>
    <xf numFmtId="0" fontId="6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 textRotation="90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center" vertical="center" textRotation="90"/>
    </xf>
    <xf numFmtId="0" fontId="13" fillId="0" borderId="2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2266798888944"/>
          <c:y val="2.7608017117587362E-2"/>
          <c:w val="0.80804158739416865"/>
          <c:h val="0.67784360466475102"/>
        </c:manualLayout>
      </c:layout>
      <c:barChart>
        <c:barDir val="col"/>
        <c:grouping val="clustered"/>
        <c:varyColors val="0"/>
        <c:ser>
          <c:idx val="0"/>
          <c:order val="0"/>
          <c:tx>
            <c:v>Bedded parallel sulfides </c:v>
          </c:tx>
          <c:spPr>
            <a:solidFill>
              <a:srgbClr val="0070C0"/>
            </a:solidFill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textures'!$Q$24:$Q$44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200005120"/>
        <c:axId val="216966272"/>
      </c:barChart>
      <c:catAx>
        <c:axId val="2000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 b="1" i="0" baseline="0"/>
                  <a:t>δ</a:t>
                </a:r>
                <a:r>
                  <a:rPr lang="en-GB" sz="1400" b="1" i="0" baseline="30000"/>
                  <a:t>34</a:t>
                </a:r>
                <a:r>
                  <a:rPr lang="en-GB" sz="1400" b="1" i="0" baseline="0"/>
                  <a:t>S (per mil)</a:t>
                </a:r>
              </a:p>
            </c:rich>
          </c:tx>
          <c:layout>
            <c:manualLayout>
              <c:xMode val="edge"/>
              <c:yMode val="edge"/>
              <c:x val="0.45299326505647686"/>
              <c:y val="0.904816204060752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6966272"/>
        <c:crosses val="autoZero"/>
        <c:auto val="1"/>
        <c:lblAlgn val="ctr"/>
        <c:lblOffset val="100"/>
        <c:noMultiLvlLbl val="0"/>
      </c:catAx>
      <c:valAx>
        <c:axId val="216966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700"/>
                </a:pPr>
                <a:r>
                  <a:rPr lang="en-GB" sz="1200" b="1" i="0" baseline="0"/>
                  <a:t>Frequency </a:t>
                </a:r>
                <a:endParaRPr lang="en-GB" sz="7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0005120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2287624761190571"/>
          <c:y val="7.0136854167897444E-2"/>
          <c:w val="0.25468959237238226"/>
          <c:h val="0.1649667425681655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3451327843297"/>
          <c:y val="4.8219412312874556E-2"/>
          <c:w val="0.80804158739416865"/>
          <c:h val="0.67901705366488507"/>
        </c:manualLayout>
      </c:layout>
      <c:barChart>
        <c:barDir val="col"/>
        <c:grouping val="clustered"/>
        <c:varyColors val="0"/>
        <c:ser>
          <c:idx val="1"/>
          <c:order val="0"/>
          <c:tx>
            <c:v>Disseminated sulfides</c:v>
          </c:tx>
          <c:spPr>
            <a:solidFill>
              <a:srgbClr val="FF0000"/>
            </a:solidFill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textures'!$R$24:$R$44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220952064"/>
        <c:axId val="221036928"/>
      </c:barChart>
      <c:catAx>
        <c:axId val="22095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 b="1" i="0" baseline="0"/>
                  <a:t>δ</a:t>
                </a:r>
                <a:r>
                  <a:rPr lang="en-GB" sz="1400" b="1" i="0" baseline="30000"/>
                  <a:t>34</a:t>
                </a:r>
                <a:r>
                  <a:rPr lang="en-GB" sz="1400" b="1" i="0" baseline="0"/>
                  <a:t>S (per mil)</a:t>
                </a:r>
              </a:p>
            </c:rich>
          </c:tx>
          <c:layout>
            <c:manualLayout>
              <c:xMode val="edge"/>
              <c:yMode val="edge"/>
              <c:x val="0.42921344328116828"/>
              <c:y val="0.889840708440637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21036928"/>
        <c:crosses val="autoZero"/>
        <c:auto val="1"/>
        <c:lblAlgn val="ctr"/>
        <c:lblOffset val="100"/>
        <c:noMultiLvlLbl val="0"/>
      </c:catAx>
      <c:valAx>
        <c:axId val="221036928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700"/>
                </a:pPr>
                <a:r>
                  <a:rPr lang="en-GB" sz="1200" b="1" i="0" baseline="0"/>
                  <a:t>Frequency </a:t>
                </a:r>
                <a:endParaRPr lang="en-GB" sz="700"/>
              </a:p>
            </c:rich>
          </c:tx>
          <c:layout>
            <c:manualLayout>
              <c:xMode val="edge"/>
              <c:yMode val="edge"/>
              <c:x val="1.5299435171559059E-2"/>
              <c:y val="0.302245449063595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0952064"/>
        <c:crosses val="autoZero"/>
        <c:crossBetween val="between"/>
        <c:majorUnit val="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2230134990469939"/>
          <c:y val="7.4420198030185181E-2"/>
          <c:w val="0.26023248688996381"/>
          <c:h val="0.194277224780864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3451327843297"/>
          <c:y val="4.8219412312874556E-2"/>
          <c:w val="0.80804158739416865"/>
          <c:h val="0.68901490781936359"/>
        </c:manualLayout>
      </c:layout>
      <c:barChart>
        <c:barDir val="col"/>
        <c:grouping val="clustered"/>
        <c:varyColors val="0"/>
        <c:ser>
          <c:idx val="2"/>
          <c:order val="0"/>
          <c:tx>
            <c:v>Segregated sulfides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textures'!$S$24:$S$44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222850432"/>
        <c:axId val="223254016"/>
      </c:barChart>
      <c:catAx>
        <c:axId val="222850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 i="0" baseline="0"/>
                  <a:t>δ</a:t>
                </a:r>
                <a:r>
                  <a:rPr lang="en-GB" sz="1400" b="1" i="0" baseline="30000"/>
                  <a:t>34</a:t>
                </a:r>
                <a:r>
                  <a:rPr lang="en-GB" sz="1400" b="1" i="0" baseline="0"/>
                  <a:t>S (per mil)</a:t>
                </a:r>
              </a:p>
            </c:rich>
          </c:tx>
          <c:layout>
            <c:manualLayout>
              <c:xMode val="edge"/>
              <c:yMode val="edge"/>
              <c:x val="0.42702206461707187"/>
              <c:y val="0.904404791774530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254016"/>
        <c:crosses val="autoZero"/>
        <c:auto val="1"/>
        <c:lblAlgn val="ctr"/>
        <c:lblOffset val="100"/>
        <c:noMultiLvlLbl val="0"/>
      </c:catAx>
      <c:valAx>
        <c:axId val="223254016"/>
        <c:scaling>
          <c:orientation val="minMax"/>
          <c:max val="4.5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 i="0" baseline="0"/>
                  <a:t>Frequency </a:t>
                </a:r>
                <a:endParaRPr lang="en-GB" sz="7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850432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932965879265088"/>
          <c:y val="0.17208945441198331"/>
          <c:w val="0.22723254593175843"/>
          <c:h val="0.1765191781659924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3451327843297"/>
          <c:y val="4.3464580284871997E-2"/>
          <c:w val="0.80804158739416865"/>
          <c:h val="0.6824605899629228"/>
        </c:manualLayout>
      </c:layout>
      <c:barChart>
        <c:barDir val="col"/>
        <c:grouping val="clustered"/>
        <c:varyColors val="0"/>
        <c:ser>
          <c:idx val="3"/>
          <c:order val="0"/>
          <c:tx>
            <c:v>Veins and cross cutting veins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textures'!$T$24:$T$44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230393728"/>
        <c:axId val="230540032"/>
      </c:barChart>
      <c:catAx>
        <c:axId val="230393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 i="0" baseline="0"/>
                  <a:t>δ</a:t>
                </a:r>
                <a:r>
                  <a:rPr lang="en-GB" sz="1400" b="1" i="0" baseline="30000"/>
                  <a:t>34</a:t>
                </a:r>
                <a:r>
                  <a:rPr lang="en-GB" sz="1400" b="1" i="0" baseline="0"/>
                  <a:t>S </a:t>
                </a:r>
                <a:r>
                  <a:rPr lang="en-GB" sz="1400" b="1" i="0" baseline="0">
                    <a:effectLst/>
                  </a:rPr>
                  <a:t>(per mil)</a:t>
                </a:r>
                <a:r>
                  <a:rPr lang="en-GB" sz="1400" b="1" i="0" baseline="0"/>
                  <a:t> </a:t>
                </a:r>
              </a:p>
            </c:rich>
          </c:tx>
          <c:layout>
            <c:manualLayout>
              <c:xMode val="edge"/>
              <c:yMode val="edge"/>
              <c:x val="0.46108484633363728"/>
              <c:y val="0.905990215015237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540032"/>
        <c:crosses val="autoZero"/>
        <c:auto val="1"/>
        <c:lblAlgn val="ctr"/>
        <c:lblOffset val="100"/>
        <c:noMultiLvlLbl val="0"/>
      </c:catAx>
      <c:valAx>
        <c:axId val="230540032"/>
        <c:scaling>
          <c:orientation val="minMax"/>
          <c:max val="4.5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 i="0" baseline="0"/>
                  <a:t>Frequency </a:t>
                </a:r>
                <a:endParaRPr lang="en-GB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393728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713378942714851"/>
          <c:y val="7.4420198030185181E-2"/>
          <c:w val="0.26852952675640784"/>
          <c:h val="0.229793318010609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86507936507924E-2"/>
          <c:y val="3.4609743854709871E-2"/>
          <c:w val="0.89596349206349213"/>
          <c:h val="0.74929474442539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sort location min textures'!$X$1</c:f>
              <c:strCache>
                <c:ptCount val="1"/>
                <c:pt idx="0">
                  <c:v>Frequency, all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textures'!$X$2:$X$22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10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</c:v>
                </c:pt>
                <c:pt idx="16">
                  <c:v>7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36720512"/>
        <c:axId val="236821504"/>
      </c:barChart>
      <c:catAx>
        <c:axId val="23672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 i="0" baseline="0"/>
                  <a:t>δ</a:t>
                </a:r>
                <a:r>
                  <a:rPr lang="en-GB" sz="1400" b="1" i="0" baseline="30000"/>
                  <a:t>34</a:t>
                </a:r>
                <a:r>
                  <a:rPr lang="en-GB" sz="1400" b="1" i="0" baseline="0"/>
                  <a:t>S (per mil)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236821504"/>
        <c:crosses val="autoZero"/>
        <c:auto val="1"/>
        <c:lblAlgn val="ctr"/>
        <c:lblOffset val="100"/>
        <c:noMultiLvlLbl val="0"/>
      </c:catAx>
      <c:valAx>
        <c:axId val="236821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 i="0" baseline="0"/>
                  <a:t>Frequency </a:t>
                </a:r>
              </a:p>
            </c:rich>
          </c:tx>
          <c:layout>
            <c:manualLayout>
              <c:xMode val="edge"/>
              <c:yMode val="edge"/>
              <c:x val="6.887037037037037E-3"/>
              <c:y val="0.272519082125603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6720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11375661375663E-2"/>
          <c:y val="2.7118081861173596E-2"/>
          <c:w val="0.88434417989418002"/>
          <c:h val="0.7704664251207729"/>
        </c:manualLayout>
      </c:layout>
      <c:barChart>
        <c:barDir val="col"/>
        <c:grouping val="clustered"/>
        <c:varyColors val="0"/>
        <c:ser>
          <c:idx val="0"/>
          <c:order val="0"/>
          <c:tx>
            <c:v>Central Aynak</c:v>
          </c:tx>
          <c:spPr>
            <a:solidFill>
              <a:srgbClr val="FF0000"/>
            </a:solidFill>
            <a:ln w="25400"/>
          </c:spPr>
          <c:invertIfNegative val="0"/>
          <c:dPt>
            <c:idx val="8"/>
            <c:invertIfNegative val="0"/>
            <c:bubble3D val="0"/>
            <c:spPr>
              <a:solidFill>
                <a:srgbClr val="FF0000"/>
              </a:solidFill>
              <a:ln w="50800"/>
            </c:spPr>
          </c:dPt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textures'!$Q$2:$Q$22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v>Western Aynak</c:v>
          </c:tx>
          <c:spPr>
            <a:pattFill prst="pct70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textures'!$R$2:$R$22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v>Khayarkhana area</c:v>
          </c:tx>
          <c:spPr>
            <a:pattFill prst="solidDmnd">
              <a:fgClr>
                <a:srgbClr val="00B050"/>
              </a:fgClr>
              <a:bgClr>
                <a:schemeClr val="bg1"/>
              </a:bgClr>
            </a:pattFill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textures'!$S$2:$S$22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30"/>
        <c:axId val="238288256"/>
        <c:axId val="238306816"/>
      </c:barChart>
      <c:catAx>
        <c:axId val="23828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 b="1" i="0" u="none" strike="noStrike" baseline="0"/>
                  <a:t>δ</a:t>
                </a:r>
                <a:r>
                  <a:rPr lang="en-GB" sz="1400" b="1" i="0" u="none" strike="noStrike" baseline="30000"/>
                  <a:t>34</a:t>
                </a:r>
                <a:r>
                  <a:rPr lang="en-GB" sz="1400" b="1" i="0" u="none" strike="noStrike" baseline="0"/>
                  <a:t>S (per mil)</a:t>
                </a:r>
                <a:endParaRPr lang="en-GB" sz="1400"/>
              </a:p>
            </c:rich>
          </c:tx>
          <c:layout>
            <c:manualLayout>
              <c:xMode val="edge"/>
              <c:yMode val="edge"/>
              <c:x val="0.47404605044497494"/>
              <c:y val="0.934429217345648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238306816"/>
        <c:crosses val="autoZero"/>
        <c:auto val="1"/>
        <c:lblAlgn val="ctr"/>
        <c:lblOffset val="100"/>
        <c:noMultiLvlLbl val="0"/>
      </c:catAx>
      <c:valAx>
        <c:axId val="238306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/>
                  <a:t>Frequency </a:t>
                </a:r>
              </a:p>
            </c:rich>
          </c:tx>
          <c:layout>
            <c:manualLayout>
              <c:xMode val="edge"/>
              <c:yMode val="edge"/>
              <c:x val="6.5751322751322772E-3"/>
              <c:y val="0.36710289855072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288256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14440042877548279"/>
          <c:y val="9.7442001131685219E-2"/>
          <c:w val="0.21438082010582013"/>
          <c:h val="0.2484792270531401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9708994708997E-2"/>
          <c:y val="2.9556811914224951E-2"/>
          <c:w val="0.87518650793650798"/>
          <c:h val="0.75829610524609903"/>
        </c:manualLayout>
      </c:layout>
      <c:barChart>
        <c:barDir val="col"/>
        <c:grouping val="clustered"/>
        <c:varyColors val="0"/>
        <c:ser>
          <c:idx val="0"/>
          <c:order val="0"/>
          <c:tx>
            <c:v>Bedded</c:v>
          </c:tx>
          <c:spPr>
            <a:solidFill>
              <a:srgbClr val="0070C0"/>
            </a:solidFill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textures'!$Q$24:$Q$44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v>Disseminated</c:v>
          </c:tx>
          <c:spPr>
            <a:pattFill prst="smCheck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textures'!$R$24:$R$44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v>Segregation</c:v>
          </c:tx>
          <c:spPr>
            <a:pattFill prst="sphere">
              <a:fgClr>
                <a:srgbClr val="00B050"/>
              </a:fgClr>
              <a:bgClr>
                <a:schemeClr val="bg1"/>
              </a:bgClr>
            </a:pattFill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textures'!$S$24:$S$44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v>Veins</c:v>
          </c:tx>
          <c:spPr>
            <a:pattFill prst="wdUpDiag">
              <a:fgClr>
                <a:srgbClr val="002060"/>
              </a:fgClr>
              <a:bgClr>
                <a:schemeClr val="bg1"/>
              </a:bgClr>
            </a:pattFill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textures'!$T$24:$T$44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29"/>
        <c:axId val="238832640"/>
        <c:axId val="196613248"/>
      </c:barChart>
      <c:catAx>
        <c:axId val="23883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 b="1" i="0" baseline="0"/>
                  <a:t>δ</a:t>
                </a:r>
                <a:r>
                  <a:rPr lang="en-GB" sz="1400" b="1" i="0" baseline="30000"/>
                  <a:t>34</a:t>
                </a:r>
                <a:r>
                  <a:rPr lang="en-GB" sz="1400" b="1" i="0" baseline="0"/>
                  <a:t>S (per mil)</a:t>
                </a:r>
              </a:p>
            </c:rich>
          </c:tx>
          <c:layout>
            <c:manualLayout>
              <c:xMode val="edge"/>
              <c:yMode val="edge"/>
              <c:x val="0.46937266145773077"/>
              <c:y val="0.931609646931131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96613248"/>
        <c:crosses val="autoZero"/>
        <c:auto val="1"/>
        <c:lblAlgn val="ctr"/>
        <c:lblOffset val="100"/>
        <c:noMultiLvlLbl val="0"/>
      </c:catAx>
      <c:valAx>
        <c:axId val="196613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 b="1" i="0" baseline="0"/>
                  <a:t>Frequency </a:t>
                </a:r>
                <a:endParaRPr lang="en-GB" sz="1400"/>
              </a:p>
            </c:rich>
          </c:tx>
          <c:layout>
            <c:manualLayout>
              <c:xMode val="edge"/>
              <c:yMode val="edge"/>
              <c:x val="1.05994708994709E-2"/>
              <c:y val="0.31638291043015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83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261878318623173"/>
          <c:y val="8.0071991957069211E-2"/>
          <c:w val="0.1748156019826182"/>
          <c:h val="0.2799363335742555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89153439153433E-2"/>
          <c:y val="5.3519379024355461E-2"/>
          <c:w val="0.87846772486772451"/>
          <c:h val="0.73755072463768112"/>
        </c:manualLayout>
      </c:layout>
      <c:barChart>
        <c:barDir val="col"/>
        <c:grouping val="clustered"/>
        <c:varyColors val="0"/>
        <c:ser>
          <c:idx val="0"/>
          <c:order val="0"/>
          <c:tx>
            <c:v>Bornite</c:v>
          </c:tx>
          <c:spPr>
            <a:pattFill prst="pct70">
              <a:fgClr>
                <a:srgbClr val="FF33CC"/>
              </a:fgClr>
              <a:bgClr>
                <a:schemeClr val="bg1"/>
              </a:bgClr>
            </a:pattFill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textures'!$Q$46:$Q$66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v>Chalcopyrite</c:v>
          </c:tx>
          <c:spPr>
            <a:pattFill prst="pct90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textures'!$R$46:$R$66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v>Pyrite</c:v>
          </c:tx>
          <c:spPr>
            <a:pattFill prst="pct60">
              <a:fgClr>
                <a:srgbClr val="FFFF00"/>
              </a:fgClr>
              <a:bgClr>
                <a:schemeClr val="tx1"/>
              </a:bgClr>
            </a:pattFill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textures'!$S$46:$S$66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7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v>Pyrrhotite</c:v>
          </c:tx>
          <c:spPr>
            <a:solidFill>
              <a:schemeClr val="tx1"/>
            </a:solidFill>
          </c:spPr>
          <c:invertIfNegative val="0"/>
          <c:cat>
            <c:strRef>
              <c:f>'Data sort location min textures'!$W$24:$W$44</c:f>
              <c:strCache>
                <c:ptCount val="21"/>
                <c:pt idx="0">
                  <c:v>-22 to -20</c:v>
                </c:pt>
                <c:pt idx="1">
                  <c:v>-20 to -18</c:v>
                </c:pt>
                <c:pt idx="2">
                  <c:v>-18 to -16</c:v>
                </c:pt>
                <c:pt idx="3">
                  <c:v>-16 to -14</c:v>
                </c:pt>
                <c:pt idx="4">
                  <c:v>-14 to -12</c:v>
                </c:pt>
                <c:pt idx="5">
                  <c:v>-12 to -10</c:v>
                </c:pt>
                <c:pt idx="6">
                  <c:v>-10 to -8</c:v>
                </c:pt>
                <c:pt idx="7">
                  <c:v>-8 to -6</c:v>
                </c:pt>
                <c:pt idx="8">
                  <c:v>-6 to -4</c:v>
                </c:pt>
                <c:pt idx="9">
                  <c:v>-4 to -2</c:v>
                </c:pt>
                <c:pt idx="10">
                  <c:v>-2 to 0</c:v>
                </c:pt>
                <c:pt idx="11">
                  <c:v>0 to +2</c:v>
                </c:pt>
                <c:pt idx="12">
                  <c:v>+2 to +4</c:v>
                </c:pt>
                <c:pt idx="13">
                  <c:v>+4 to +6</c:v>
                </c:pt>
                <c:pt idx="14">
                  <c:v>+6 to +8</c:v>
                </c:pt>
                <c:pt idx="15">
                  <c:v>+8 to +10</c:v>
                </c:pt>
                <c:pt idx="16">
                  <c:v>+10 to +12</c:v>
                </c:pt>
                <c:pt idx="17">
                  <c:v>+12 to +14</c:v>
                </c:pt>
                <c:pt idx="18">
                  <c:v>+14 to +16</c:v>
                </c:pt>
                <c:pt idx="19">
                  <c:v>+16 to +18</c:v>
                </c:pt>
                <c:pt idx="20">
                  <c:v>+18 to +20</c:v>
                </c:pt>
              </c:strCache>
            </c:strRef>
          </c:cat>
          <c:val>
            <c:numRef>
              <c:f>'Data sort location min textures'!$T$46:$T$66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30"/>
        <c:axId val="196636032"/>
        <c:axId val="196773376"/>
      </c:barChart>
      <c:catAx>
        <c:axId val="19663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GB" sz="1400" b="1" i="0" baseline="0"/>
                  <a:t>δ</a:t>
                </a:r>
                <a:r>
                  <a:rPr lang="en-GB" sz="1400" b="1" i="0" baseline="30000"/>
                  <a:t>34</a:t>
                </a:r>
                <a:r>
                  <a:rPr lang="en-GB" sz="1400" b="1" i="0" baseline="0"/>
                  <a:t>S (per mil)</a:t>
                </a:r>
              </a:p>
            </c:rich>
          </c:tx>
          <c:layout>
            <c:manualLayout>
              <c:xMode val="edge"/>
              <c:yMode val="edge"/>
              <c:x val="0.46937261845649486"/>
              <c:y val="0.925031114208442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96773376"/>
        <c:crosses val="autoZero"/>
        <c:auto val="1"/>
        <c:lblAlgn val="ctr"/>
        <c:lblOffset val="100"/>
        <c:noMultiLvlLbl val="0"/>
      </c:catAx>
      <c:valAx>
        <c:axId val="196773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/>
                </a:pPr>
                <a:r>
                  <a:rPr lang="en-GB" sz="1400" b="1" i="0" baseline="0"/>
                  <a:t>Frequency </a:t>
                </a:r>
                <a:endParaRPr lang="en-GB" sz="800"/>
              </a:p>
            </c:rich>
          </c:tx>
          <c:layout>
            <c:manualLayout>
              <c:xMode val="edge"/>
              <c:yMode val="edge"/>
              <c:x val="7.3064814814814832E-3"/>
              <c:y val="0.322358454106280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9663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40923280423281"/>
          <c:y val="9.9437198067632862E-2"/>
          <c:w val="0.17136230158730165"/>
          <c:h val="0.268174879227053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Aynak:</a:t>
            </a:r>
            <a:r>
              <a:rPr lang="en-US" sz="1200" b="1" baseline="0"/>
              <a:t> s</a:t>
            </a:r>
            <a:r>
              <a:rPr lang="en-US" sz="1200" b="1"/>
              <a:t>ulphur isotope values of</a:t>
            </a:r>
            <a:r>
              <a:rPr lang="en-US" sz="1200" b="1" baseline="0"/>
              <a:t> 56 sulfide separates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Bedded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'Stratigraphic profiles'!$V$68:$V$92</c:f>
              <c:numCache>
                <c:formatCode>General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32</c:v>
                </c:pt>
                <c:pt idx="8">
                  <c:v>36</c:v>
                </c:pt>
                <c:pt idx="9">
                  <c:v>40</c:v>
                </c:pt>
                <c:pt idx="10">
                  <c:v>44</c:v>
                </c:pt>
                <c:pt idx="11">
                  <c:v>48</c:v>
                </c:pt>
                <c:pt idx="12">
                  <c:v>52</c:v>
                </c:pt>
                <c:pt idx="13">
                  <c:v>56</c:v>
                </c:pt>
                <c:pt idx="14">
                  <c:v>60</c:v>
                </c:pt>
                <c:pt idx="15">
                  <c:v>64</c:v>
                </c:pt>
                <c:pt idx="16">
                  <c:v>68</c:v>
                </c:pt>
                <c:pt idx="17">
                  <c:v>72</c:v>
                </c:pt>
                <c:pt idx="18">
                  <c:v>76</c:v>
                </c:pt>
                <c:pt idx="19">
                  <c:v>80</c:v>
                </c:pt>
                <c:pt idx="20">
                  <c:v>84</c:v>
                </c:pt>
                <c:pt idx="21">
                  <c:v>88</c:v>
                </c:pt>
                <c:pt idx="22">
                  <c:v>92</c:v>
                </c:pt>
                <c:pt idx="23">
                  <c:v>96</c:v>
                </c:pt>
                <c:pt idx="24">
                  <c:v>100</c:v>
                </c:pt>
              </c:numCache>
            </c:numRef>
          </c:xVal>
          <c:yVal>
            <c:numRef>
              <c:f>'Stratigraphic profiles'!$W$68:$W$92</c:f>
              <c:numCache>
                <c:formatCode>General</c:formatCode>
                <c:ptCount val="25"/>
                <c:pt idx="0">
                  <c:v>-14.5</c:v>
                </c:pt>
                <c:pt idx="1">
                  <c:v>-14.4</c:v>
                </c:pt>
                <c:pt idx="2">
                  <c:v>-10.4</c:v>
                </c:pt>
                <c:pt idx="3">
                  <c:v>-5.5</c:v>
                </c:pt>
                <c:pt idx="4">
                  <c:v>-5.2</c:v>
                </c:pt>
                <c:pt idx="5">
                  <c:v>-5.0999999999999996</c:v>
                </c:pt>
                <c:pt idx="6">
                  <c:v>-4.8</c:v>
                </c:pt>
                <c:pt idx="7">
                  <c:v>-2.8</c:v>
                </c:pt>
                <c:pt idx="8">
                  <c:v>-2.2999999999999998</c:v>
                </c:pt>
                <c:pt idx="9">
                  <c:v>1.2</c:v>
                </c:pt>
                <c:pt idx="10">
                  <c:v>1.9</c:v>
                </c:pt>
                <c:pt idx="11">
                  <c:v>2.2999999999999998</c:v>
                </c:pt>
                <c:pt idx="12">
                  <c:v>2.5</c:v>
                </c:pt>
                <c:pt idx="13">
                  <c:v>2.9</c:v>
                </c:pt>
                <c:pt idx="14">
                  <c:v>3.1</c:v>
                </c:pt>
                <c:pt idx="15">
                  <c:v>3.4</c:v>
                </c:pt>
                <c:pt idx="16">
                  <c:v>4.9000000000000004</c:v>
                </c:pt>
                <c:pt idx="17">
                  <c:v>5.5</c:v>
                </c:pt>
                <c:pt idx="18">
                  <c:v>6.9</c:v>
                </c:pt>
                <c:pt idx="19">
                  <c:v>9.3000000000000007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15.7</c:v>
                </c:pt>
                <c:pt idx="23">
                  <c:v>15.7</c:v>
                </c:pt>
                <c:pt idx="24">
                  <c:v>16.2</c:v>
                </c:pt>
              </c:numCache>
            </c:numRef>
          </c:yVal>
          <c:smooth val="0"/>
        </c:ser>
        <c:ser>
          <c:idx val="1"/>
          <c:order val="1"/>
          <c:tx>
            <c:v>Disseminated</c:v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'Stratigraphic profiles'!$V$93:$V$101</c:f>
              <c:numCache>
                <c:formatCode>General</c:formatCode>
                <c:ptCount val="9"/>
                <c:pt idx="0">
                  <c:v>11.111111111111111</c:v>
                </c:pt>
                <c:pt idx="1">
                  <c:v>22.222222222222221</c:v>
                </c:pt>
                <c:pt idx="2">
                  <c:v>33.333333333333329</c:v>
                </c:pt>
                <c:pt idx="3">
                  <c:v>44.444444444444443</c:v>
                </c:pt>
                <c:pt idx="4">
                  <c:v>55.555555555555557</c:v>
                </c:pt>
                <c:pt idx="5">
                  <c:v>66.666666666666671</c:v>
                </c:pt>
                <c:pt idx="6">
                  <c:v>77.777777777777786</c:v>
                </c:pt>
                <c:pt idx="7">
                  <c:v>88.8888888888889</c:v>
                </c:pt>
                <c:pt idx="8">
                  <c:v>100.00000000000001</c:v>
                </c:pt>
              </c:numCache>
            </c:numRef>
          </c:xVal>
          <c:yVal>
            <c:numRef>
              <c:f>'Stratigraphic profiles'!$W$93:$W$101</c:f>
              <c:numCache>
                <c:formatCode>General</c:formatCode>
                <c:ptCount val="9"/>
                <c:pt idx="0">
                  <c:v>-14.1</c:v>
                </c:pt>
                <c:pt idx="1">
                  <c:v>-6.5</c:v>
                </c:pt>
                <c:pt idx="2">
                  <c:v>-5.0999999999999996</c:v>
                </c:pt>
                <c:pt idx="3">
                  <c:v>-4.7</c:v>
                </c:pt>
                <c:pt idx="4">
                  <c:v>5.3</c:v>
                </c:pt>
                <c:pt idx="5">
                  <c:v>6.3</c:v>
                </c:pt>
                <c:pt idx="6">
                  <c:v>11.5</c:v>
                </c:pt>
                <c:pt idx="7">
                  <c:v>12.2</c:v>
                </c:pt>
                <c:pt idx="8">
                  <c:v>17.3</c:v>
                </c:pt>
              </c:numCache>
            </c:numRef>
          </c:yVal>
          <c:smooth val="0"/>
        </c:ser>
        <c:ser>
          <c:idx val="2"/>
          <c:order val="2"/>
          <c:tx>
            <c:v>Vein / segregation</c:v>
          </c:tx>
          <c:spPr>
            <a:ln w="19050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xVal>
            <c:numRef>
              <c:f>'Stratigraphic profiles'!$V$102:$V$118</c:f>
              <c:numCache>
                <c:formatCode>General</c:formatCode>
                <c:ptCount val="17"/>
                <c:pt idx="0">
                  <c:v>5.882352941176471</c:v>
                </c:pt>
                <c:pt idx="1">
                  <c:v>11.764705882352942</c:v>
                </c:pt>
                <c:pt idx="2">
                  <c:v>17.647058823529413</c:v>
                </c:pt>
                <c:pt idx="3">
                  <c:v>23.529411764705884</c:v>
                </c:pt>
                <c:pt idx="4">
                  <c:v>29.411764705882355</c:v>
                </c:pt>
                <c:pt idx="5">
                  <c:v>35.294117647058826</c:v>
                </c:pt>
                <c:pt idx="6">
                  <c:v>41.176470588235297</c:v>
                </c:pt>
                <c:pt idx="7">
                  <c:v>47.058823529411768</c:v>
                </c:pt>
                <c:pt idx="8">
                  <c:v>52.941176470588239</c:v>
                </c:pt>
                <c:pt idx="9">
                  <c:v>58.82352941176471</c:v>
                </c:pt>
                <c:pt idx="10">
                  <c:v>64.705882352941188</c:v>
                </c:pt>
                <c:pt idx="11">
                  <c:v>70.588235294117652</c:v>
                </c:pt>
                <c:pt idx="12">
                  <c:v>76.470588235294116</c:v>
                </c:pt>
                <c:pt idx="13">
                  <c:v>82.35294117647058</c:v>
                </c:pt>
                <c:pt idx="14">
                  <c:v>88.235294117647044</c:v>
                </c:pt>
                <c:pt idx="15">
                  <c:v>94.117647058823508</c:v>
                </c:pt>
                <c:pt idx="16">
                  <c:v>99.999999999999972</c:v>
                </c:pt>
              </c:numCache>
            </c:numRef>
          </c:xVal>
          <c:yVal>
            <c:numRef>
              <c:f>'Stratigraphic profiles'!$W$102:$W$118</c:f>
              <c:numCache>
                <c:formatCode>General</c:formatCode>
                <c:ptCount val="17"/>
                <c:pt idx="0">
                  <c:v>-5.9</c:v>
                </c:pt>
                <c:pt idx="1">
                  <c:v>-5.0999999999999996</c:v>
                </c:pt>
                <c:pt idx="2">
                  <c:v>-4.4000000000000004</c:v>
                </c:pt>
                <c:pt idx="3">
                  <c:v>-4.4000000000000004</c:v>
                </c:pt>
                <c:pt idx="4">
                  <c:v>-3.4</c:v>
                </c:pt>
                <c:pt idx="5">
                  <c:v>-1.1000000000000001</c:v>
                </c:pt>
                <c:pt idx="6">
                  <c:v>0.5</c:v>
                </c:pt>
                <c:pt idx="7">
                  <c:v>1.7</c:v>
                </c:pt>
                <c:pt idx="8">
                  <c:v>2.2999999999999998</c:v>
                </c:pt>
                <c:pt idx="9">
                  <c:v>2.6</c:v>
                </c:pt>
                <c:pt idx="10">
                  <c:v>3</c:v>
                </c:pt>
                <c:pt idx="11">
                  <c:v>6.1</c:v>
                </c:pt>
                <c:pt idx="12">
                  <c:v>6.7</c:v>
                </c:pt>
                <c:pt idx="13">
                  <c:v>7.8</c:v>
                </c:pt>
                <c:pt idx="14">
                  <c:v>11</c:v>
                </c:pt>
                <c:pt idx="15">
                  <c:v>11.2</c:v>
                </c:pt>
                <c:pt idx="16">
                  <c:v>11.5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90528"/>
        <c:axId val="196792704"/>
      </c:scatterChart>
      <c:valAx>
        <c:axId val="1967905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frequency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92704"/>
        <c:crossesAt val="-20"/>
        <c:crossBetween val="midCat"/>
      </c:valAx>
      <c:valAx>
        <c:axId val="196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del 34 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90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6935469653653"/>
          <c:y val="0.53126797203446918"/>
          <c:w val="0.29656515950707618"/>
          <c:h val="0.2502472146733870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Sulphur isotope values of 60 sulfide separates</a:t>
            </a:r>
            <a:endParaRPr lang="en-GB" sz="1200">
              <a:effectLst/>
            </a:endParaRPr>
          </a:p>
        </c:rich>
      </c:tx>
      <c:layout>
        <c:manualLayout>
          <c:xMode val="edge"/>
          <c:yMode val="edge"/>
          <c:x val="0.13508876654752136"/>
          <c:y val="8.086465326414646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3228258267415223E-2"/>
          <c:y val="9.9490712157349115E-2"/>
          <c:w val="0.86039129483814625"/>
          <c:h val="0.7465669368138154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'Stratigraphic profiles'!$G$68:$G$127</c:f>
              <c:numCache>
                <c:formatCode>0.00</c:formatCode>
                <c:ptCount val="60"/>
                <c:pt idx="0">
                  <c:v>1.6666666666666667</c:v>
                </c:pt>
                <c:pt idx="1">
                  <c:v>3.3333333366666666</c:v>
                </c:pt>
                <c:pt idx="2">
                  <c:v>5.0000000066666663</c:v>
                </c:pt>
                <c:pt idx="3">
                  <c:v>6.666666676666666</c:v>
                </c:pt>
                <c:pt idx="4">
                  <c:v>8.3333333466666666</c:v>
                </c:pt>
                <c:pt idx="5">
                  <c:v>10.000000016666666</c:v>
                </c:pt>
                <c:pt idx="6">
                  <c:v>11.666666686666666</c:v>
                </c:pt>
                <c:pt idx="7">
                  <c:v>13.333333356666666</c:v>
                </c:pt>
                <c:pt idx="8">
                  <c:v>15.000000026666665</c:v>
                </c:pt>
                <c:pt idx="9">
                  <c:v>16.666666696666667</c:v>
                </c:pt>
                <c:pt idx="10">
                  <c:v>18.333333366666668</c:v>
                </c:pt>
                <c:pt idx="11">
                  <c:v>20.00000003666667</c:v>
                </c:pt>
                <c:pt idx="12">
                  <c:v>21.666666706666671</c:v>
                </c:pt>
                <c:pt idx="13">
                  <c:v>23.333333376666673</c:v>
                </c:pt>
                <c:pt idx="14">
                  <c:v>25.000000046666674</c:v>
                </c:pt>
                <c:pt idx="15">
                  <c:v>26.666666716666676</c:v>
                </c:pt>
                <c:pt idx="16">
                  <c:v>28.333333386666677</c:v>
                </c:pt>
                <c:pt idx="17">
                  <c:v>30.000000056666678</c:v>
                </c:pt>
                <c:pt idx="18">
                  <c:v>31.66666672666668</c:v>
                </c:pt>
                <c:pt idx="19">
                  <c:v>33.333333396666681</c:v>
                </c:pt>
                <c:pt idx="20">
                  <c:v>35.000000066666679</c:v>
                </c:pt>
                <c:pt idx="21">
                  <c:v>36.666666736666677</c:v>
                </c:pt>
                <c:pt idx="22">
                  <c:v>38.333333406666675</c:v>
                </c:pt>
                <c:pt idx="23">
                  <c:v>40.000000076666673</c:v>
                </c:pt>
                <c:pt idx="24">
                  <c:v>41.666666746666671</c:v>
                </c:pt>
                <c:pt idx="25">
                  <c:v>43.333333416666669</c:v>
                </c:pt>
                <c:pt idx="26">
                  <c:v>45.000000086666667</c:v>
                </c:pt>
                <c:pt idx="27">
                  <c:v>46.666666756666665</c:v>
                </c:pt>
                <c:pt idx="28">
                  <c:v>48.333333426666663</c:v>
                </c:pt>
                <c:pt idx="29">
                  <c:v>50.00000009666666</c:v>
                </c:pt>
                <c:pt idx="30">
                  <c:v>51.666666766666658</c:v>
                </c:pt>
                <c:pt idx="31">
                  <c:v>53.333333436666656</c:v>
                </c:pt>
                <c:pt idx="32">
                  <c:v>55.000000106666654</c:v>
                </c:pt>
                <c:pt idx="33">
                  <c:v>56.666666776666652</c:v>
                </c:pt>
                <c:pt idx="34">
                  <c:v>58.33333344666665</c:v>
                </c:pt>
                <c:pt idx="35">
                  <c:v>60.000000116666648</c:v>
                </c:pt>
                <c:pt idx="36">
                  <c:v>61.666666786666646</c:v>
                </c:pt>
                <c:pt idx="37">
                  <c:v>63.333333456666644</c:v>
                </c:pt>
                <c:pt idx="38">
                  <c:v>65.000000126666649</c:v>
                </c:pt>
                <c:pt idx="39">
                  <c:v>66.666666796666647</c:v>
                </c:pt>
                <c:pt idx="40">
                  <c:v>68.333333466666645</c:v>
                </c:pt>
                <c:pt idx="41">
                  <c:v>70.000000136666642</c:v>
                </c:pt>
                <c:pt idx="42">
                  <c:v>71.66666680666664</c:v>
                </c:pt>
                <c:pt idx="43">
                  <c:v>73.333333476666638</c:v>
                </c:pt>
                <c:pt idx="44">
                  <c:v>75.000000146666636</c:v>
                </c:pt>
                <c:pt idx="45">
                  <c:v>76.666666816666634</c:v>
                </c:pt>
                <c:pt idx="46">
                  <c:v>78.333333486666632</c:v>
                </c:pt>
                <c:pt idx="47">
                  <c:v>80.00000015666663</c:v>
                </c:pt>
                <c:pt idx="48">
                  <c:v>81.666666826666628</c:v>
                </c:pt>
                <c:pt idx="49">
                  <c:v>83.333333496666626</c:v>
                </c:pt>
                <c:pt idx="50">
                  <c:v>85.000000166666624</c:v>
                </c:pt>
                <c:pt idx="51">
                  <c:v>86.666666836666622</c:v>
                </c:pt>
                <c:pt idx="52">
                  <c:v>88.333333506666619</c:v>
                </c:pt>
                <c:pt idx="53">
                  <c:v>90.000000176666617</c:v>
                </c:pt>
                <c:pt idx="54">
                  <c:v>91.666666846666615</c:v>
                </c:pt>
                <c:pt idx="55">
                  <c:v>93.333333516666613</c:v>
                </c:pt>
                <c:pt idx="56">
                  <c:v>95.000000186666611</c:v>
                </c:pt>
                <c:pt idx="57">
                  <c:v>96.666666856666609</c:v>
                </c:pt>
                <c:pt idx="58">
                  <c:v>98.333333526666607</c:v>
                </c:pt>
                <c:pt idx="59">
                  <c:v>100.0000001966666</c:v>
                </c:pt>
              </c:numCache>
            </c:numRef>
          </c:xVal>
          <c:yVal>
            <c:numRef>
              <c:f>'Stratigraphic profiles'!$H$68:$H$127</c:f>
              <c:numCache>
                <c:formatCode>General</c:formatCode>
                <c:ptCount val="60"/>
                <c:pt idx="0">
                  <c:v>-14.5</c:v>
                </c:pt>
                <c:pt idx="1">
                  <c:v>-14.4</c:v>
                </c:pt>
                <c:pt idx="2">
                  <c:v>-14.1</c:v>
                </c:pt>
                <c:pt idx="3">
                  <c:v>-10.4</c:v>
                </c:pt>
                <c:pt idx="4">
                  <c:v>-6.5</c:v>
                </c:pt>
                <c:pt idx="5">
                  <c:v>-5.9</c:v>
                </c:pt>
                <c:pt idx="6">
                  <c:v>-5.5</c:v>
                </c:pt>
                <c:pt idx="7">
                  <c:v>-5.2</c:v>
                </c:pt>
                <c:pt idx="8">
                  <c:v>-5.0999999999999996</c:v>
                </c:pt>
                <c:pt idx="9">
                  <c:v>-5.0999999999999996</c:v>
                </c:pt>
                <c:pt idx="10">
                  <c:v>-5.0999999999999996</c:v>
                </c:pt>
                <c:pt idx="11">
                  <c:v>-4.8</c:v>
                </c:pt>
                <c:pt idx="12">
                  <c:v>-4.7</c:v>
                </c:pt>
                <c:pt idx="13">
                  <c:v>-4.4000000000000004</c:v>
                </c:pt>
                <c:pt idx="14">
                  <c:v>-4.4000000000000004</c:v>
                </c:pt>
                <c:pt idx="15">
                  <c:v>-3.4</c:v>
                </c:pt>
                <c:pt idx="16">
                  <c:v>-2.8</c:v>
                </c:pt>
                <c:pt idx="17">
                  <c:v>-2.2999999999999998</c:v>
                </c:pt>
                <c:pt idx="18">
                  <c:v>-1.1000000000000001</c:v>
                </c:pt>
                <c:pt idx="19">
                  <c:v>-0.7</c:v>
                </c:pt>
                <c:pt idx="20">
                  <c:v>0.5</c:v>
                </c:pt>
                <c:pt idx="21">
                  <c:v>1.1000000000000001</c:v>
                </c:pt>
                <c:pt idx="22">
                  <c:v>1.2</c:v>
                </c:pt>
                <c:pt idx="23">
                  <c:v>1.3</c:v>
                </c:pt>
                <c:pt idx="24">
                  <c:v>1.7</c:v>
                </c:pt>
                <c:pt idx="25">
                  <c:v>1.9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2.5</c:v>
                </c:pt>
                <c:pt idx="29">
                  <c:v>2.6</c:v>
                </c:pt>
                <c:pt idx="30">
                  <c:v>2.8</c:v>
                </c:pt>
                <c:pt idx="31">
                  <c:v>2.9</c:v>
                </c:pt>
                <c:pt idx="32">
                  <c:v>3</c:v>
                </c:pt>
                <c:pt idx="33">
                  <c:v>3.1</c:v>
                </c:pt>
                <c:pt idx="34">
                  <c:v>3.4</c:v>
                </c:pt>
                <c:pt idx="35">
                  <c:v>4.7</c:v>
                </c:pt>
                <c:pt idx="36">
                  <c:v>4.9000000000000004</c:v>
                </c:pt>
                <c:pt idx="37">
                  <c:v>5.3</c:v>
                </c:pt>
                <c:pt idx="38">
                  <c:v>5.5</c:v>
                </c:pt>
                <c:pt idx="39">
                  <c:v>5.9</c:v>
                </c:pt>
                <c:pt idx="40">
                  <c:v>6.1</c:v>
                </c:pt>
                <c:pt idx="41">
                  <c:v>6.3</c:v>
                </c:pt>
                <c:pt idx="42">
                  <c:v>6.7</c:v>
                </c:pt>
                <c:pt idx="43">
                  <c:v>6.9</c:v>
                </c:pt>
                <c:pt idx="44">
                  <c:v>7.8</c:v>
                </c:pt>
                <c:pt idx="45">
                  <c:v>7.8</c:v>
                </c:pt>
                <c:pt idx="46">
                  <c:v>7.8</c:v>
                </c:pt>
                <c:pt idx="47">
                  <c:v>9.3000000000000007</c:v>
                </c:pt>
                <c:pt idx="48">
                  <c:v>10.199999999999999</c:v>
                </c:pt>
                <c:pt idx="49">
                  <c:v>11</c:v>
                </c:pt>
                <c:pt idx="50">
                  <c:v>11.2</c:v>
                </c:pt>
                <c:pt idx="51">
                  <c:v>11.4</c:v>
                </c:pt>
                <c:pt idx="52">
                  <c:v>11.5</c:v>
                </c:pt>
                <c:pt idx="53">
                  <c:v>11.5</c:v>
                </c:pt>
                <c:pt idx="54">
                  <c:v>11.5</c:v>
                </c:pt>
                <c:pt idx="55">
                  <c:v>12.2</c:v>
                </c:pt>
                <c:pt idx="56">
                  <c:v>15.7</c:v>
                </c:pt>
                <c:pt idx="57">
                  <c:v>15.7</c:v>
                </c:pt>
                <c:pt idx="58">
                  <c:v>16.2</c:v>
                </c:pt>
                <c:pt idx="59">
                  <c:v>17.3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13568"/>
        <c:axId val="196815488"/>
      </c:scatterChart>
      <c:valAx>
        <c:axId val="1968135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Cumulative frequency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15488"/>
        <c:crosses val="autoZero"/>
        <c:crossBetween val="midCat"/>
      </c:valAx>
      <c:valAx>
        <c:axId val="19681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</a:t>
                </a:r>
                <a:r>
                  <a:rPr lang="en-GB" baseline="0"/>
                  <a:t> 34 S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13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Sulphur isotope values of 60 sulfide separates</a:t>
            </a:r>
            <a:endParaRPr lang="en-GB" sz="1200">
              <a:effectLst/>
            </a:endParaRPr>
          </a:p>
        </c:rich>
      </c:tx>
      <c:layout>
        <c:manualLayout>
          <c:xMode val="edge"/>
          <c:yMode val="edge"/>
          <c:x val="0.13508876654752136"/>
          <c:y val="8.086465326414646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3228258267415223E-2"/>
          <c:y val="0.10132394844735437"/>
          <c:w val="0.86039129483814625"/>
          <c:h val="0.74473360623492468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'Stratigraphic profiles'!$P$68:$P$92</c:f>
              <c:numCache>
                <c:formatCode>General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32</c:v>
                </c:pt>
                <c:pt idx="8">
                  <c:v>36</c:v>
                </c:pt>
                <c:pt idx="9">
                  <c:v>40</c:v>
                </c:pt>
                <c:pt idx="10">
                  <c:v>44</c:v>
                </c:pt>
                <c:pt idx="11">
                  <c:v>48</c:v>
                </c:pt>
                <c:pt idx="12">
                  <c:v>52</c:v>
                </c:pt>
                <c:pt idx="13">
                  <c:v>56</c:v>
                </c:pt>
                <c:pt idx="14">
                  <c:v>60</c:v>
                </c:pt>
                <c:pt idx="15">
                  <c:v>64</c:v>
                </c:pt>
                <c:pt idx="16">
                  <c:v>68</c:v>
                </c:pt>
                <c:pt idx="17">
                  <c:v>72</c:v>
                </c:pt>
                <c:pt idx="18">
                  <c:v>76</c:v>
                </c:pt>
                <c:pt idx="19">
                  <c:v>80</c:v>
                </c:pt>
                <c:pt idx="20">
                  <c:v>84</c:v>
                </c:pt>
                <c:pt idx="21">
                  <c:v>88</c:v>
                </c:pt>
                <c:pt idx="22">
                  <c:v>92</c:v>
                </c:pt>
                <c:pt idx="23">
                  <c:v>96</c:v>
                </c:pt>
                <c:pt idx="24">
                  <c:v>100</c:v>
                </c:pt>
              </c:numCache>
            </c:numRef>
          </c:xVal>
          <c:yVal>
            <c:numRef>
              <c:f>'Stratigraphic profiles'!$Q$68:$Q$92</c:f>
              <c:numCache>
                <c:formatCode>General</c:formatCode>
                <c:ptCount val="25"/>
                <c:pt idx="0">
                  <c:v>-10.4</c:v>
                </c:pt>
                <c:pt idx="1">
                  <c:v>-5.9</c:v>
                </c:pt>
                <c:pt idx="2">
                  <c:v>-5.5</c:v>
                </c:pt>
                <c:pt idx="3">
                  <c:v>-5.2</c:v>
                </c:pt>
                <c:pt idx="4">
                  <c:v>-5.0999999999999996</c:v>
                </c:pt>
                <c:pt idx="5">
                  <c:v>-5.0999999999999996</c:v>
                </c:pt>
                <c:pt idx="6">
                  <c:v>-4.8</c:v>
                </c:pt>
                <c:pt idx="7">
                  <c:v>-4.7</c:v>
                </c:pt>
                <c:pt idx="8">
                  <c:v>-2.2999999999999998</c:v>
                </c:pt>
                <c:pt idx="9">
                  <c:v>-1.1000000000000001</c:v>
                </c:pt>
                <c:pt idx="10">
                  <c:v>1.7</c:v>
                </c:pt>
                <c:pt idx="11">
                  <c:v>1.9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2.5</c:v>
                </c:pt>
                <c:pt idx="15">
                  <c:v>2.6</c:v>
                </c:pt>
                <c:pt idx="16">
                  <c:v>3</c:v>
                </c:pt>
                <c:pt idx="17">
                  <c:v>4.9000000000000004</c:v>
                </c:pt>
                <c:pt idx="18">
                  <c:v>6.9</c:v>
                </c:pt>
                <c:pt idx="19">
                  <c:v>9.3000000000000007</c:v>
                </c:pt>
                <c:pt idx="20">
                  <c:v>10.199999999999999</c:v>
                </c:pt>
                <c:pt idx="21">
                  <c:v>11</c:v>
                </c:pt>
                <c:pt idx="22">
                  <c:v>15.7</c:v>
                </c:pt>
                <c:pt idx="23">
                  <c:v>15.7</c:v>
                </c:pt>
                <c:pt idx="24">
                  <c:v>16.2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'Stratigraphic profiles'!$P$93:$P$120</c:f>
              <c:numCache>
                <c:formatCode>0.00</c:formatCode>
                <c:ptCount val="28"/>
                <c:pt idx="0">
                  <c:v>3.4482758620689653</c:v>
                </c:pt>
                <c:pt idx="1">
                  <c:v>6.8965517241379306</c:v>
                </c:pt>
                <c:pt idx="2">
                  <c:v>10.344827586206897</c:v>
                </c:pt>
                <c:pt idx="3">
                  <c:v>13.793103448275861</c:v>
                </c:pt>
                <c:pt idx="4">
                  <c:v>17.241379310344826</c:v>
                </c:pt>
                <c:pt idx="5">
                  <c:v>20.68965517241379</c:v>
                </c:pt>
                <c:pt idx="6">
                  <c:v>24.137931034482754</c:v>
                </c:pt>
                <c:pt idx="7">
                  <c:v>27.586206896551719</c:v>
                </c:pt>
                <c:pt idx="8">
                  <c:v>31.034482758620683</c:v>
                </c:pt>
                <c:pt idx="9">
                  <c:v>34.482758620689651</c:v>
                </c:pt>
                <c:pt idx="10">
                  <c:v>37.931034482758619</c:v>
                </c:pt>
                <c:pt idx="11">
                  <c:v>41.379310344827587</c:v>
                </c:pt>
                <c:pt idx="12">
                  <c:v>44.827586206896555</c:v>
                </c:pt>
                <c:pt idx="13">
                  <c:v>48.275862068965523</c:v>
                </c:pt>
                <c:pt idx="14">
                  <c:v>51.724137931034491</c:v>
                </c:pt>
                <c:pt idx="15">
                  <c:v>55.172413793103459</c:v>
                </c:pt>
                <c:pt idx="16">
                  <c:v>58.620689655172427</c:v>
                </c:pt>
                <c:pt idx="17">
                  <c:v>62.068965517241395</c:v>
                </c:pt>
                <c:pt idx="18">
                  <c:v>65.517241379310363</c:v>
                </c:pt>
                <c:pt idx="19">
                  <c:v>68.965517241379331</c:v>
                </c:pt>
                <c:pt idx="20">
                  <c:v>72.413793103448299</c:v>
                </c:pt>
                <c:pt idx="21">
                  <c:v>75.862068965517267</c:v>
                </c:pt>
                <c:pt idx="22">
                  <c:v>79.310344827586235</c:v>
                </c:pt>
                <c:pt idx="23">
                  <c:v>82.758620689655203</c:v>
                </c:pt>
                <c:pt idx="24">
                  <c:v>86.206896551724171</c:v>
                </c:pt>
                <c:pt idx="25">
                  <c:v>89.655172413793139</c:v>
                </c:pt>
                <c:pt idx="26">
                  <c:v>93.103448275862107</c:v>
                </c:pt>
                <c:pt idx="27">
                  <c:v>96.551724137931075</c:v>
                </c:pt>
              </c:numCache>
            </c:numRef>
          </c:xVal>
          <c:yVal>
            <c:numRef>
              <c:f>'Stratigraphic profiles'!$Q$93:$Q$121</c:f>
              <c:numCache>
                <c:formatCode>General</c:formatCode>
                <c:ptCount val="29"/>
                <c:pt idx="0">
                  <c:v>-14.5</c:v>
                </c:pt>
                <c:pt idx="1">
                  <c:v>-14.4</c:v>
                </c:pt>
                <c:pt idx="2">
                  <c:v>-14.1</c:v>
                </c:pt>
                <c:pt idx="3">
                  <c:v>-5.0999999999999996</c:v>
                </c:pt>
                <c:pt idx="4">
                  <c:v>-4.4000000000000004</c:v>
                </c:pt>
                <c:pt idx="5">
                  <c:v>-4.4000000000000004</c:v>
                </c:pt>
                <c:pt idx="6">
                  <c:v>-3.4</c:v>
                </c:pt>
                <c:pt idx="7">
                  <c:v>-2.8</c:v>
                </c:pt>
                <c:pt idx="8">
                  <c:v>-0.7</c:v>
                </c:pt>
                <c:pt idx="9">
                  <c:v>0.5</c:v>
                </c:pt>
                <c:pt idx="10">
                  <c:v>1.2</c:v>
                </c:pt>
                <c:pt idx="11">
                  <c:v>2.9</c:v>
                </c:pt>
                <c:pt idx="12">
                  <c:v>3.1</c:v>
                </c:pt>
                <c:pt idx="13">
                  <c:v>3.4</c:v>
                </c:pt>
                <c:pt idx="14">
                  <c:v>4.7</c:v>
                </c:pt>
                <c:pt idx="15">
                  <c:v>5.3</c:v>
                </c:pt>
                <c:pt idx="16">
                  <c:v>5.5</c:v>
                </c:pt>
                <c:pt idx="17">
                  <c:v>5.9</c:v>
                </c:pt>
                <c:pt idx="18">
                  <c:v>6.1</c:v>
                </c:pt>
                <c:pt idx="19">
                  <c:v>6.3</c:v>
                </c:pt>
                <c:pt idx="20">
                  <c:v>6.7</c:v>
                </c:pt>
                <c:pt idx="21">
                  <c:v>7.8</c:v>
                </c:pt>
                <c:pt idx="22">
                  <c:v>11.2</c:v>
                </c:pt>
                <c:pt idx="23">
                  <c:v>11.4</c:v>
                </c:pt>
                <c:pt idx="24">
                  <c:v>11.5</c:v>
                </c:pt>
                <c:pt idx="25">
                  <c:v>11.5</c:v>
                </c:pt>
                <c:pt idx="26">
                  <c:v>11.5</c:v>
                </c:pt>
                <c:pt idx="27">
                  <c:v>12.2</c:v>
                </c:pt>
                <c:pt idx="28">
                  <c:v>17.3</c:v>
                </c:pt>
              </c:numCache>
            </c:numRef>
          </c:yVal>
          <c:smooth val="0"/>
        </c:ser>
        <c:ser>
          <c:idx val="2"/>
          <c:order val="2"/>
          <c:tx>
            <c:v>Khayarkhana area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'Stratigraphic profiles'!$P$122:$P$126</c:f>
              <c:numCache>
                <c:formatCode>General</c:formatCode>
                <c:ptCount val="5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</c:numCache>
            </c:numRef>
          </c:xVal>
          <c:yVal>
            <c:numRef>
              <c:f>'Stratigraphic profiles'!$Q$122:$Q$126</c:f>
              <c:numCache>
                <c:formatCode>General</c:formatCode>
                <c:ptCount val="5"/>
                <c:pt idx="0">
                  <c:v>7.8</c:v>
                </c:pt>
                <c:pt idx="1">
                  <c:v>1.3</c:v>
                </c:pt>
                <c:pt idx="2">
                  <c:v>7.8</c:v>
                </c:pt>
                <c:pt idx="3">
                  <c:v>1.1000000000000001</c:v>
                </c:pt>
                <c:pt idx="4">
                  <c:v>2.8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45952"/>
        <c:axId val="196847872"/>
      </c:scatterChart>
      <c:valAx>
        <c:axId val="19684595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Cumulative frequency %</a:t>
                </a:r>
              </a:p>
            </c:rich>
          </c:tx>
          <c:layout>
            <c:manualLayout>
              <c:xMode val="edge"/>
              <c:yMode val="edge"/>
              <c:x val="0.37265860842464288"/>
              <c:y val="0.920277924162388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47872"/>
        <c:crosses val="autoZero"/>
        <c:crossBetween val="midCat"/>
      </c:valAx>
      <c:valAx>
        <c:axId val="19684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</a:t>
                </a:r>
                <a:r>
                  <a:rPr lang="en-GB" baseline="0"/>
                  <a:t> 34 S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45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923184635198322"/>
          <c:y val="0.57728577562273953"/>
          <c:w val="0.35030785498402384"/>
          <c:h val="0.2554131530345931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D-104,</a:t>
            </a:r>
            <a:r>
              <a:rPr lang="en-GB" sz="1400" baseline="0"/>
              <a:t> Central Aynak</a:t>
            </a:r>
            <a:endParaRPr lang="en-GB" sz="1400"/>
          </a:p>
        </c:rich>
      </c:tx>
      <c:layout>
        <c:manualLayout>
          <c:xMode val="edge"/>
          <c:yMode val="edge"/>
          <c:x val="4.3651478750247372E-2"/>
          <c:y val="2.893309771717100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001238982212076"/>
          <c:y val="0.15755370279101874"/>
          <c:w val="0.47043199417672865"/>
          <c:h val="0.82529618455215581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7"/>
            <c:spPr>
              <a:solidFill>
                <a:srgbClr val="FF0000"/>
              </a:solidFill>
            </c:spPr>
          </c:marker>
          <c:xVal>
            <c:numRef>
              <c:f>'Stratigraphic profiles'!$O$3:$O$10</c:f>
              <c:numCache>
                <c:formatCode>General</c:formatCode>
                <c:ptCount val="8"/>
                <c:pt idx="0">
                  <c:v>-4.8</c:v>
                </c:pt>
                <c:pt idx="1">
                  <c:v>16.2</c:v>
                </c:pt>
                <c:pt idx="2">
                  <c:v>-10.4</c:v>
                </c:pt>
                <c:pt idx="3">
                  <c:v>-2.2999999999999998</c:v>
                </c:pt>
                <c:pt idx="4">
                  <c:v>1.7</c:v>
                </c:pt>
                <c:pt idx="5">
                  <c:v>1.9</c:v>
                </c:pt>
                <c:pt idx="6">
                  <c:v>-5.0999999999999996</c:v>
                </c:pt>
                <c:pt idx="7">
                  <c:v>10.199999999999999</c:v>
                </c:pt>
              </c:numCache>
            </c:numRef>
          </c:xVal>
          <c:yVal>
            <c:numRef>
              <c:f>'Stratigraphic profiles'!$P$3:$P$10</c:f>
              <c:numCache>
                <c:formatCode>General</c:formatCode>
                <c:ptCount val="8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64256"/>
        <c:axId val="196870912"/>
      </c:scatterChart>
      <c:valAx>
        <c:axId val="1968642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GB" sz="1200" b="1" i="0" u="none" strike="noStrike" baseline="0"/>
                  <a:t>δ</a:t>
                </a:r>
                <a:r>
                  <a:rPr lang="en-GB" sz="1200" b="1" i="0" u="none" strike="noStrike" baseline="30000"/>
                  <a:t>34</a:t>
                </a:r>
                <a:r>
                  <a:rPr lang="en-GB" sz="1200" b="1" i="0" u="none" strike="noStrike" baseline="0"/>
                  <a:t>S   Per mil</a:t>
                </a:r>
                <a:endParaRPr lang="en-GB" sz="1200" b="1"/>
              </a:p>
            </c:rich>
          </c:tx>
          <c:layout>
            <c:manualLayout>
              <c:xMode val="edge"/>
              <c:yMode val="edge"/>
              <c:x val="0.34520174357789191"/>
              <c:y val="8.324196499019238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870912"/>
        <c:crossesAt val="-15"/>
        <c:crossBetween val="midCat"/>
      </c:valAx>
      <c:valAx>
        <c:axId val="196870912"/>
        <c:scaling>
          <c:orientation val="maxMin"/>
          <c:min val="100"/>
        </c:scaling>
        <c:delete val="0"/>
        <c:axPos val="l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GB" sz="1200" b="1"/>
                  <a:t>Downhole depth (m)</a:t>
                </a:r>
              </a:p>
            </c:rich>
          </c:tx>
          <c:layout>
            <c:manualLayout>
              <c:xMode val="edge"/>
              <c:yMode val="edge"/>
              <c:x val="2.777777777777779E-2"/>
              <c:y val="0.395317519181916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864256"/>
        <c:crossesAt val="-20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D-281,</a:t>
            </a:r>
            <a:r>
              <a:rPr lang="en-GB" sz="1400" baseline="0"/>
              <a:t> Western Aynak</a:t>
            </a:r>
            <a:endParaRPr lang="en-GB" sz="1400"/>
          </a:p>
        </c:rich>
      </c:tx>
      <c:layout>
        <c:manualLayout>
          <c:xMode val="edge"/>
          <c:yMode val="edge"/>
          <c:x val="3.6679802147111716E-2"/>
          <c:y val="1.157323908686840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00123898221209"/>
          <c:y val="0.15755370279101874"/>
          <c:w val="0.41117274305007556"/>
          <c:h val="0.82529618455215559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7"/>
            <c:spPr>
              <a:solidFill>
                <a:srgbClr val="FF0000"/>
              </a:solidFill>
            </c:spPr>
          </c:marker>
          <c:xVal>
            <c:numRef>
              <c:f>'Stratigraphic profiles'!$S$3:$S$7</c:f>
              <c:numCache>
                <c:formatCode>General</c:formatCode>
                <c:ptCount val="5"/>
                <c:pt idx="0">
                  <c:v>-6.5</c:v>
                </c:pt>
                <c:pt idx="1">
                  <c:v>-3.9</c:v>
                </c:pt>
                <c:pt idx="2">
                  <c:v>-4.0999999999999996</c:v>
                </c:pt>
                <c:pt idx="3">
                  <c:v>1.2</c:v>
                </c:pt>
                <c:pt idx="4">
                  <c:v>11.5</c:v>
                </c:pt>
              </c:numCache>
            </c:numRef>
          </c:xVal>
          <c:yVal>
            <c:numRef>
              <c:f>'Stratigraphic profiles'!$T$3:$T$7</c:f>
              <c:numCache>
                <c:formatCode>General</c:formatCode>
                <c:ptCount val="5"/>
                <c:pt idx="0">
                  <c:v>166</c:v>
                </c:pt>
                <c:pt idx="1">
                  <c:v>210</c:v>
                </c:pt>
                <c:pt idx="2">
                  <c:v>265</c:v>
                </c:pt>
                <c:pt idx="3">
                  <c:v>320</c:v>
                </c:pt>
                <c:pt idx="4">
                  <c:v>446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86912"/>
        <c:axId val="196889216"/>
      </c:scatterChart>
      <c:valAx>
        <c:axId val="1968869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GB" sz="1200" b="1" i="0" u="none" strike="noStrike" baseline="0"/>
                  <a:t>δ</a:t>
                </a:r>
                <a:r>
                  <a:rPr lang="en-GB" sz="1200" b="1" i="0" u="none" strike="noStrike" baseline="30000"/>
                  <a:t>34</a:t>
                </a:r>
                <a:r>
                  <a:rPr lang="en-GB" sz="1200" b="1" i="0" u="none" strike="noStrike" baseline="0"/>
                  <a:t>S   Per mil</a:t>
                </a:r>
                <a:endParaRPr lang="en-GB" sz="1200" b="1"/>
              </a:p>
            </c:rich>
          </c:tx>
          <c:layout>
            <c:manualLayout>
              <c:xMode val="edge"/>
              <c:yMode val="edge"/>
              <c:x val="0.27548497754653534"/>
              <c:y val="8.131309180904761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889216"/>
        <c:crossesAt val="-15"/>
        <c:crossBetween val="midCat"/>
      </c:valAx>
      <c:valAx>
        <c:axId val="196889216"/>
        <c:scaling>
          <c:orientation val="maxMin"/>
          <c:max val="450"/>
          <c:min val="150"/>
        </c:scaling>
        <c:delete val="0"/>
        <c:axPos val="l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GB" sz="1200" b="1"/>
                  <a:t>Downhole depth (m)</a:t>
                </a:r>
              </a:p>
            </c:rich>
          </c:tx>
          <c:layout>
            <c:manualLayout>
              <c:xMode val="edge"/>
              <c:yMode val="edge"/>
              <c:x val="2.7777777777777811E-2"/>
              <c:y val="0.395317519181916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886912"/>
        <c:crossesAt val="-20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5554</xdr:colOff>
      <xdr:row>0</xdr:row>
      <xdr:rowOff>63501</xdr:rowOff>
    </xdr:from>
    <xdr:to>
      <xdr:col>56</xdr:col>
      <xdr:colOff>567531</xdr:colOff>
      <xdr:row>16</xdr:row>
      <xdr:rowOff>168275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12965</xdr:colOff>
      <xdr:row>17</xdr:row>
      <xdr:rowOff>63499</xdr:rowOff>
    </xdr:from>
    <xdr:to>
      <xdr:col>56</xdr:col>
      <xdr:colOff>567531</xdr:colOff>
      <xdr:row>34</xdr:row>
      <xdr:rowOff>20107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603249</xdr:colOff>
      <xdr:row>34</xdr:row>
      <xdr:rowOff>87841</xdr:rowOff>
    </xdr:from>
    <xdr:to>
      <xdr:col>56</xdr:col>
      <xdr:colOff>567531</xdr:colOff>
      <xdr:row>51</xdr:row>
      <xdr:rowOff>142875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594782</xdr:colOff>
      <xdr:row>52</xdr:row>
      <xdr:rowOff>156634</xdr:rowOff>
    </xdr:from>
    <xdr:to>
      <xdr:col>56</xdr:col>
      <xdr:colOff>567531</xdr:colOff>
      <xdr:row>70</xdr:row>
      <xdr:rowOff>53975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11906</xdr:colOff>
      <xdr:row>0</xdr:row>
      <xdr:rowOff>93132</xdr:rowOff>
    </xdr:from>
    <xdr:to>
      <xdr:col>36</xdr:col>
      <xdr:colOff>285281</xdr:colOff>
      <xdr:row>91</xdr:row>
      <xdr:rowOff>73880</xdr:rowOff>
    </xdr:to>
    <xdr:grpSp>
      <xdr:nvGrpSpPr>
        <xdr:cNvPr id="2" name="Group 1"/>
        <xdr:cNvGrpSpPr/>
      </xdr:nvGrpSpPr>
      <xdr:grpSpPr>
        <a:xfrm>
          <a:off x="19093656" y="93132"/>
          <a:ext cx="7512375" cy="17141623"/>
          <a:chOff x="16061531" y="93133"/>
          <a:chExt cx="7702875" cy="17316249"/>
        </a:xfrm>
      </xdr:grpSpPr>
      <xdr:graphicFrame macro="">
        <xdr:nvGraphicFramePr>
          <xdr:cNvPr id="7" name="Chart 6"/>
          <xdr:cNvGraphicFramePr/>
        </xdr:nvGraphicFramePr>
        <xdr:xfrm>
          <a:off x="16061531" y="93133"/>
          <a:ext cx="7702875" cy="41638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8" name="Chart 7"/>
          <xdr:cNvGraphicFramePr/>
        </xdr:nvGraphicFramePr>
        <xdr:xfrm>
          <a:off x="16061531" y="4465215"/>
          <a:ext cx="7702875" cy="42114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9" name="Chart 8"/>
          <xdr:cNvGraphicFramePr/>
        </xdr:nvGraphicFramePr>
        <xdr:xfrm>
          <a:off x="16061531" y="8884925"/>
          <a:ext cx="7702875" cy="41761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1" name="Chart 10"/>
          <xdr:cNvGraphicFramePr>
            <a:graphicFrameLocks/>
          </xdr:cNvGraphicFramePr>
        </xdr:nvGraphicFramePr>
        <xdr:xfrm>
          <a:off x="16061531" y="13269382"/>
          <a:ext cx="7702875" cy="41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103</xdr:row>
      <xdr:rowOff>9525</xdr:rowOff>
    </xdr:from>
    <xdr:to>
      <xdr:col>15</xdr:col>
      <xdr:colOff>0</xdr:colOff>
      <xdr:row>120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131885</xdr:colOff>
      <xdr:row>66</xdr:row>
      <xdr:rowOff>171450</xdr:rowOff>
    </xdr:from>
    <xdr:to>
      <xdr:col>15</xdr:col>
      <xdr:colOff>1</xdr:colOff>
      <xdr:row>84</xdr:row>
      <xdr:rowOff>41763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131885</xdr:colOff>
      <xdr:row>84</xdr:row>
      <xdr:rowOff>131884</xdr:rowOff>
    </xdr:from>
    <xdr:to>
      <xdr:col>15</xdr:col>
      <xdr:colOff>0</xdr:colOff>
      <xdr:row>101</xdr:row>
      <xdr:rowOff>7327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11</xdr:row>
      <xdr:rowOff>0</xdr:rowOff>
    </xdr:from>
    <xdr:to>
      <xdr:col>18</xdr:col>
      <xdr:colOff>607219</xdr:colOff>
      <xdr:row>45</xdr:row>
      <xdr:rowOff>107155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152400</xdr:colOff>
      <xdr:row>11</xdr:row>
      <xdr:rowOff>0</xdr:rowOff>
    </xdr:from>
    <xdr:to>
      <xdr:col>23</xdr:col>
      <xdr:colOff>585788</xdr:colOff>
      <xdr:row>45</xdr:row>
      <xdr:rowOff>107155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zoomScale="80" zoomScaleNormal="80" workbookViewId="0"/>
  </sheetViews>
  <sheetFormatPr defaultRowHeight="15" x14ac:dyDescent="0.25"/>
  <cols>
    <col min="1" max="1" width="4.5703125" customWidth="1"/>
    <col min="2" max="2" width="11" customWidth="1"/>
    <col min="5" max="5" width="18.7109375" customWidth="1"/>
  </cols>
  <sheetData>
    <row r="1" spans="1:6" x14ac:dyDescent="0.25">
      <c r="A1" s="1" t="s">
        <v>299</v>
      </c>
    </row>
    <row r="2" spans="1:6" ht="17.25" customHeight="1" x14ac:dyDescent="0.25">
      <c r="A2" s="45" t="s">
        <v>301</v>
      </c>
      <c r="B2" s="45"/>
      <c r="C2" s="45"/>
      <c r="D2" s="45"/>
      <c r="E2" s="45"/>
      <c r="F2" s="45"/>
    </row>
    <row r="3" spans="1:6" x14ac:dyDescent="0.25">
      <c r="A3" s="45"/>
      <c r="B3" s="45"/>
      <c r="C3" s="45"/>
      <c r="D3" s="45"/>
      <c r="E3" s="45"/>
      <c r="F3" s="45"/>
    </row>
    <row r="4" spans="1:6" x14ac:dyDescent="0.25">
      <c r="A4" s="45"/>
      <c r="B4" s="45"/>
      <c r="C4" s="45"/>
      <c r="D4" s="45"/>
      <c r="E4" s="45"/>
      <c r="F4" s="45"/>
    </row>
    <row r="5" spans="1:6" x14ac:dyDescent="0.25">
      <c r="A5" s="45"/>
      <c r="B5" s="45"/>
      <c r="C5" s="45"/>
      <c r="D5" s="45"/>
      <c r="E5" s="45"/>
      <c r="F5" s="45"/>
    </row>
    <row r="6" spans="1:6" x14ac:dyDescent="0.25">
      <c r="A6" s="45"/>
      <c r="B6" s="45"/>
      <c r="C6" s="45"/>
      <c r="D6" s="45"/>
      <c r="E6" s="45"/>
      <c r="F6" s="45"/>
    </row>
    <row r="7" spans="1:6" x14ac:dyDescent="0.25">
      <c r="A7" s="45"/>
      <c r="B7" s="45"/>
      <c r="C7" s="45"/>
      <c r="D7" s="45"/>
      <c r="E7" s="45"/>
      <c r="F7" s="45"/>
    </row>
    <row r="8" spans="1:6" ht="15.75" thickBot="1" x14ac:dyDescent="0.3"/>
    <row r="9" spans="1:6" ht="30.75" thickBot="1" x14ac:dyDescent="0.3">
      <c r="A9" s="41" t="s">
        <v>297</v>
      </c>
      <c r="B9" s="42" t="s">
        <v>216</v>
      </c>
      <c r="C9" s="42" t="s">
        <v>217</v>
      </c>
      <c r="D9" s="42" t="s">
        <v>302</v>
      </c>
      <c r="E9" s="42" t="s">
        <v>218</v>
      </c>
      <c r="F9" s="42" t="s">
        <v>219</v>
      </c>
    </row>
    <row r="10" spans="1:6" x14ac:dyDescent="0.25">
      <c r="A10" s="43" t="s">
        <v>298</v>
      </c>
      <c r="B10" s="36" t="s">
        <v>220</v>
      </c>
      <c r="C10" s="36"/>
      <c r="D10" s="36" t="s">
        <v>24</v>
      </c>
      <c r="E10" s="36" t="s">
        <v>71</v>
      </c>
      <c r="F10" s="36" t="s">
        <v>221</v>
      </c>
    </row>
    <row r="11" spans="1:6" x14ac:dyDescent="0.25">
      <c r="A11" s="44"/>
      <c r="B11" s="36" t="s">
        <v>222</v>
      </c>
      <c r="C11" s="36"/>
      <c r="D11" s="36" t="s">
        <v>13</v>
      </c>
      <c r="E11" s="36" t="s">
        <v>71</v>
      </c>
      <c r="F11" s="36">
        <v>16.2</v>
      </c>
    </row>
    <row r="12" spans="1:6" x14ac:dyDescent="0.25">
      <c r="A12" s="44"/>
      <c r="B12" s="36" t="s">
        <v>223</v>
      </c>
      <c r="C12" s="36"/>
      <c r="D12" s="36" t="s">
        <v>47</v>
      </c>
      <c r="E12" s="36" t="s">
        <v>71</v>
      </c>
      <c r="F12" s="36" t="s">
        <v>224</v>
      </c>
    </row>
    <row r="13" spans="1:6" x14ac:dyDescent="0.25">
      <c r="A13" s="44"/>
      <c r="B13" s="36" t="s">
        <v>225</v>
      </c>
      <c r="C13" s="36"/>
      <c r="D13" s="36" t="s">
        <v>47</v>
      </c>
      <c r="E13" s="36" t="s">
        <v>71</v>
      </c>
      <c r="F13" s="36" t="s">
        <v>226</v>
      </c>
    </row>
    <row r="14" spans="1:6" x14ac:dyDescent="0.25">
      <c r="A14" s="44"/>
      <c r="B14" s="36" t="s">
        <v>227</v>
      </c>
      <c r="C14" s="36"/>
      <c r="D14" s="36" t="s">
        <v>13</v>
      </c>
      <c r="E14" s="36" t="s">
        <v>111</v>
      </c>
      <c r="F14" s="36">
        <v>1.7</v>
      </c>
    </row>
    <row r="15" spans="1:6" x14ac:dyDescent="0.25">
      <c r="A15" s="44"/>
      <c r="B15" s="36" t="s">
        <v>228</v>
      </c>
      <c r="C15" s="36"/>
      <c r="D15" s="36" t="s">
        <v>13</v>
      </c>
      <c r="E15" s="36" t="s">
        <v>71</v>
      </c>
      <c r="F15" s="36">
        <v>1.9</v>
      </c>
    </row>
    <row r="16" spans="1:6" x14ac:dyDescent="0.25">
      <c r="A16" s="44"/>
      <c r="B16" s="36" t="s">
        <v>229</v>
      </c>
      <c r="C16" s="36"/>
      <c r="D16" s="36" t="s">
        <v>47</v>
      </c>
      <c r="E16" s="36" t="s">
        <v>71</v>
      </c>
      <c r="F16" s="36" t="s">
        <v>230</v>
      </c>
    </row>
    <row r="17" spans="1:6" x14ac:dyDescent="0.25">
      <c r="A17" s="44"/>
      <c r="B17" s="36" t="s">
        <v>231</v>
      </c>
      <c r="C17" s="36"/>
      <c r="D17" s="36" t="s">
        <v>47</v>
      </c>
      <c r="E17" s="36" t="s">
        <v>232</v>
      </c>
      <c r="F17" s="36">
        <v>10.199999999999999</v>
      </c>
    </row>
    <row r="18" spans="1:6" ht="18" x14ac:dyDescent="0.25">
      <c r="A18" s="44"/>
      <c r="B18" s="46" t="s">
        <v>233</v>
      </c>
      <c r="C18" s="36" t="s">
        <v>234</v>
      </c>
      <c r="D18" s="36" t="s">
        <v>13</v>
      </c>
      <c r="E18" s="46" t="s">
        <v>235</v>
      </c>
      <c r="F18" s="36">
        <v>15.7</v>
      </c>
    </row>
    <row r="19" spans="1:6" ht="18" x14ac:dyDescent="0.25">
      <c r="A19" s="44"/>
      <c r="B19" s="46"/>
      <c r="C19" s="36" t="s">
        <v>236</v>
      </c>
      <c r="D19" s="36" t="s">
        <v>13</v>
      </c>
      <c r="E19" s="46"/>
      <c r="F19" s="36">
        <v>15.7</v>
      </c>
    </row>
    <row r="20" spans="1:6" x14ac:dyDescent="0.25">
      <c r="A20" s="44"/>
      <c r="B20" s="36" t="s">
        <v>237</v>
      </c>
      <c r="C20" s="36"/>
      <c r="D20" s="36" t="s">
        <v>13</v>
      </c>
      <c r="E20" s="36" t="s">
        <v>71</v>
      </c>
      <c r="F20" s="36">
        <v>4.9000000000000004</v>
      </c>
    </row>
    <row r="21" spans="1:6" ht="18" x14ac:dyDescent="0.25">
      <c r="A21" s="44"/>
      <c r="B21" s="46" t="s">
        <v>238</v>
      </c>
      <c r="C21" s="36" t="s">
        <v>234</v>
      </c>
      <c r="D21" s="36" t="s">
        <v>47</v>
      </c>
      <c r="E21" s="36" t="s">
        <v>71</v>
      </c>
      <c r="F21" s="36">
        <v>2.5</v>
      </c>
    </row>
    <row r="22" spans="1:6" ht="18" x14ac:dyDescent="0.25">
      <c r="A22" s="44"/>
      <c r="B22" s="46"/>
      <c r="C22" s="36" t="s">
        <v>236</v>
      </c>
      <c r="D22" s="36" t="s">
        <v>239</v>
      </c>
      <c r="E22" s="36" t="s">
        <v>25</v>
      </c>
      <c r="F22" s="36" t="s">
        <v>240</v>
      </c>
    </row>
    <row r="23" spans="1:6" ht="18" x14ac:dyDescent="0.25">
      <c r="A23" s="44"/>
      <c r="B23" s="46" t="s">
        <v>241</v>
      </c>
      <c r="C23" s="36" t="s">
        <v>234</v>
      </c>
      <c r="D23" s="36" t="s">
        <v>47</v>
      </c>
      <c r="E23" s="46" t="s">
        <v>242</v>
      </c>
      <c r="F23" s="36">
        <v>2.2999999999999998</v>
      </c>
    </row>
    <row r="24" spans="1:6" ht="18" x14ac:dyDescent="0.25">
      <c r="A24" s="44"/>
      <c r="B24" s="46"/>
      <c r="C24" s="36" t="s">
        <v>236</v>
      </c>
      <c r="D24" s="36" t="s">
        <v>47</v>
      </c>
      <c r="E24" s="46"/>
      <c r="F24" s="36">
        <v>3</v>
      </c>
    </row>
    <row r="25" spans="1:6" x14ac:dyDescent="0.25">
      <c r="A25" s="44"/>
      <c r="B25" s="36" t="s">
        <v>243</v>
      </c>
      <c r="C25" s="36"/>
      <c r="D25" s="36" t="s">
        <v>47</v>
      </c>
      <c r="E25" s="36" t="s">
        <v>244</v>
      </c>
      <c r="F25" s="36" t="s">
        <v>245</v>
      </c>
    </row>
    <row r="26" spans="1:6" ht="18" x14ac:dyDescent="0.25">
      <c r="A26" s="44"/>
      <c r="B26" s="46" t="s">
        <v>246</v>
      </c>
      <c r="C26" s="36" t="s">
        <v>234</v>
      </c>
      <c r="D26" s="36" t="s">
        <v>13</v>
      </c>
      <c r="E26" s="36" t="s">
        <v>71</v>
      </c>
      <c r="F26" s="36" t="s">
        <v>247</v>
      </c>
    </row>
    <row r="27" spans="1:6" ht="18" x14ac:dyDescent="0.25">
      <c r="A27" s="44"/>
      <c r="B27" s="46"/>
      <c r="C27" s="36" t="s">
        <v>236</v>
      </c>
      <c r="D27" s="36" t="s">
        <v>24</v>
      </c>
      <c r="E27" s="36" t="s">
        <v>71</v>
      </c>
      <c r="F27" s="36" t="s">
        <v>248</v>
      </c>
    </row>
    <row r="28" spans="1:6" ht="18" x14ac:dyDescent="0.25">
      <c r="A28" s="44"/>
      <c r="B28" s="46"/>
      <c r="C28" s="36" t="s">
        <v>249</v>
      </c>
      <c r="D28" s="36" t="s">
        <v>13</v>
      </c>
      <c r="E28" s="46" t="s">
        <v>250</v>
      </c>
      <c r="F28" s="36" t="s">
        <v>251</v>
      </c>
    </row>
    <row r="29" spans="1:6" ht="18" x14ac:dyDescent="0.25">
      <c r="A29" s="44"/>
      <c r="B29" s="46"/>
      <c r="C29" s="36" t="s">
        <v>252</v>
      </c>
      <c r="D29" s="36" t="s">
        <v>24</v>
      </c>
      <c r="E29" s="46"/>
      <c r="F29" s="36" t="s">
        <v>230</v>
      </c>
    </row>
    <row r="30" spans="1:6" ht="18" x14ac:dyDescent="0.25">
      <c r="A30" s="44"/>
      <c r="B30" s="46" t="s">
        <v>253</v>
      </c>
      <c r="C30" s="36" t="s">
        <v>234</v>
      </c>
      <c r="D30" s="36" t="s">
        <v>47</v>
      </c>
      <c r="E30" s="36" t="s">
        <v>71</v>
      </c>
      <c r="F30" s="36">
        <v>2.2999999999999998</v>
      </c>
    </row>
    <row r="31" spans="1:6" ht="18" x14ac:dyDescent="0.25">
      <c r="A31" s="44"/>
      <c r="B31" s="46"/>
      <c r="C31" s="36" t="s">
        <v>236</v>
      </c>
      <c r="D31" s="36" t="s">
        <v>47</v>
      </c>
      <c r="E31" s="36" t="s">
        <v>254</v>
      </c>
      <c r="F31" s="36">
        <v>2.6</v>
      </c>
    </row>
    <row r="32" spans="1:6" x14ac:dyDescent="0.25">
      <c r="A32" s="44"/>
      <c r="B32" s="36" t="s">
        <v>255</v>
      </c>
      <c r="C32" s="36"/>
      <c r="D32" s="36" t="s">
        <v>47</v>
      </c>
      <c r="E32" s="36" t="s">
        <v>71</v>
      </c>
      <c r="F32" s="36">
        <v>6.9</v>
      </c>
    </row>
    <row r="33" spans="1:6" x14ac:dyDescent="0.25">
      <c r="A33" s="44"/>
      <c r="B33" s="36" t="s">
        <v>256</v>
      </c>
      <c r="C33" s="36"/>
      <c r="D33" s="36" t="s">
        <v>13</v>
      </c>
      <c r="E33" s="36" t="s">
        <v>71</v>
      </c>
      <c r="F33" s="36">
        <v>9.3000000000000007</v>
      </c>
    </row>
    <row r="34" spans="1:6" ht="15.75" thickBot="1" x14ac:dyDescent="0.3">
      <c r="A34" s="44"/>
      <c r="B34" s="38" t="s">
        <v>257</v>
      </c>
      <c r="C34" s="38"/>
      <c r="D34" s="38" t="s">
        <v>13</v>
      </c>
      <c r="E34" s="38" t="s">
        <v>258</v>
      </c>
      <c r="F34" s="38">
        <v>11</v>
      </c>
    </row>
    <row r="35" spans="1:6" ht="30.75" thickBot="1" x14ac:dyDescent="0.3">
      <c r="A35" s="37"/>
      <c r="B35" s="39" t="s">
        <v>216</v>
      </c>
      <c r="C35" s="39" t="s">
        <v>217</v>
      </c>
      <c r="D35" s="42" t="s">
        <v>302</v>
      </c>
      <c r="E35" s="39" t="s">
        <v>218</v>
      </c>
      <c r="F35" s="39" t="s">
        <v>219</v>
      </c>
    </row>
    <row r="36" spans="1:6" x14ac:dyDescent="0.25">
      <c r="A36" s="43" t="s">
        <v>300</v>
      </c>
      <c r="B36" s="36" t="s">
        <v>259</v>
      </c>
      <c r="C36" s="36"/>
      <c r="D36" s="36" t="s">
        <v>13</v>
      </c>
      <c r="E36" s="36" t="s">
        <v>35</v>
      </c>
      <c r="F36" s="36" t="s">
        <v>260</v>
      </c>
    </row>
    <row r="37" spans="1:6" ht="18" x14ac:dyDescent="0.25">
      <c r="A37" s="47"/>
      <c r="B37" s="46" t="s">
        <v>261</v>
      </c>
      <c r="C37" s="36" t="s">
        <v>234</v>
      </c>
      <c r="D37" s="36" t="s">
        <v>24</v>
      </c>
      <c r="E37" s="36" t="s">
        <v>25</v>
      </c>
      <c r="F37" s="36" t="s">
        <v>262</v>
      </c>
    </row>
    <row r="38" spans="1:6" ht="18" x14ac:dyDescent="0.25">
      <c r="A38" s="47"/>
      <c r="B38" s="46"/>
      <c r="C38" s="36" t="s">
        <v>236</v>
      </c>
      <c r="D38" s="36" t="s">
        <v>13</v>
      </c>
      <c r="E38" s="36" t="s">
        <v>25</v>
      </c>
      <c r="F38" s="36" t="s">
        <v>263</v>
      </c>
    </row>
    <row r="39" spans="1:6" ht="18" x14ac:dyDescent="0.25">
      <c r="A39" s="47"/>
      <c r="B39" s="46" t="s">
        <v>264</v>
      </c>
      <c r="C39" s="36" t="s">
        <v>234</v>
      </c>
      <c r="D39" s="36" t="s">
        <v>13</v>
      </c>
      <c r="E39" s="36" t="s">
        <v>25</v>
      </c>
      <c r="F39" s="36" t="s">
        <v>230</v>
      </c>
    </row>
    <row r="40" spans="1:6" ht="18" x14ac:dyDescent="0.25">
      <c r="A40" s="47"/>
      <c r="B40" s="46"/>
      <c r="C40" s="36" t="s">
        <v>236</v>
      </c>
      <c r="D40" s="36" t="s">
        <v>24</v>
      </c>
      <c r="E40" s="36" t="s">
        <v>25</v>
      </c>
      <c r="F40" s="36" t="s">
        <v>262</v>
      </c>
    </row>
    <row r="41" spans="1:6" ht="18" x14ac:dyDescent="0.25">
      <c r="A41" s="47"/>
      <c r="B41" s="46"/>
      <c r="C41" s="36" t="s">
        <v>249</v>
      </c>
      <c r="D41" s="36" t="s">
        <v>13</v>
      </c>
      <c r="E41" s="36" t="s">
        <v>265</v>
      </c>
      <c r="F41" s="36" t="s">
        <v>266</v>
      </c>
    </row>
    <row r="42" spans="1:6" x14ac:dyDescent="0.25">
      <c r="A42" s="47"/>
      <c r="B42" s="36" t="s">
        <v>267</v>
      </c>
      <c r="C42" s="36"/>
      <c r="D42" s="36" t="s">
        <v>13</v>
      </c>
      <c r="E42" s="36" t="s">
        <v>71</v>
      </c>
      <c r="F42" s="36">
        <v>1.2</v>
      </c>
    </row>
    <row r="43" spans="1:6" ht="18" x14ac:dyDescent="0.25">
      <c r="A43" s="47"/>
      <c r="B43" s="46" t="s">
        <v>268</v>
      </c>
      <c r="C43" s="36" t="s">
        <v>234</v>
      </c>
      <c r="D43" s="36" t="s">
        <v>13</v>
      </c>
      <c r="E43" s="36" t="s">
        <v>35</v>
      </c>
      <c r="F43" s="36">
        <v>11.5</v>
      </c>
    </row>
    <row r="44" spans="1:6" ht="18" x14ac:dyDescent="0.25">
      <c r="A44" s="47"/>
      <c r="B44" s="46"/>
      <c r="C44" s="36" t="s">
        <v>236</v>
      </c>
      <c r="D44" s="36" t="s">
        <v>13</v>
      </c>
      <c r="E44" s="36" t="s">
        <v>36</v>
      </c>
      <c r="F44" s="36">
        <v>11.5</v>
      </c>
    </row>
    <row r="45" spans="1:6" ht="18" x14ac:dyDescent="0.25">
      <c r="A45" s="47"/>
      <c r="B45" s="46" t="s">
        <v>269</v>
      </c>
      <c r="C45" s="36" t="s">
        <v>234</v>
      </c>
      <c r="D45" s="36" t="s">
        <v>13</v>
      </c>
      <c r="E45" s="36" t="s">
        <v>270</v>
      </c>
      <c r="F45" s="36">
        <v>6.7</v>
      </c>
    </row>
    <row r="46" spans="1:6" ht="18" x14ac:dyDescent="0.25">
      <c r="A46" s="47"/>
      <c r="B46" s="46"/>
      <c r="C46" s="36" t="s">
        <v>236</v>
      </c>
      <c r="D46" s="36" t="s">
        <v>24</v>
      </c>
      <c r="E46" s="36" t="s">
        <v>270</v>
      </c>
      <c r="F46" s="36">
        <v>7.8</v>
      </c>
    </row>
    <row r="47" spans="1:6" ht="18" x14ac:dyDescent="0.25">
      <c r="A47" s="47"/>
      <c r="B47" s="46" t="s">
        <v>271</v>
      </c>
      <c r="C47" s="36" t="s">
        <v>234</v>
      </c>
      <c r="D47" s="36" t="s">
        <v>13</v>
      </c>
      <c r="E47" s="46" t="s">
        <v>272</v>
      </c>
      <c r="F47" s="36">
        <v>3.4</v>
      </c>
    </row>
    <row r="48" spans="1:6" ht="18" x14ac:dyDescent="0.25">
      <c r="A48" s="47"/>
      <c r="B48" s="46"/>
      <c r="C48" s="36" t="s">
        <v>236</v>
      </c>
      <c r="D48" s="36" t="s">
        <v>239</v>
      </c>
      <c r="E48" s="46"/>
      <c r="F48" s="36">
        <v>3.1</v>
      </c>
    </row>
    <row r="49" spans="1:6" ht="18" x14ac:dyDescent="0.25">
      <c r="A49" s="47"/>
      <c r="B49" s="46"/>
      <c r="C49" s="36" t="s">
        <v>249</v>
      </c>
      <c r="D49" s="36" t="s">
        <v>47</v>
      </c>
      <c r="E49" s="46"/>
      <c r="F49" s="36">
        <v>2.9</v>
      </c>
    </row>
    <row r="50" spans="1:6" ht="18" x14ac:dyDescent="0.25">
      <c r="A50" s="47"/>
      <c r="B50" s="46" t="s">
        <v>273</v>
      </c>
      <c r="C50" s="36" t="s">
        <v>234</v>
      </c>
      <c r="D50" s="36" t="s">
        <v>13</v>
      </c>
      <c r="E50" s="46" t="s">
        <v>242</v>
      </c>
      <c r="F50" s="36">
        <v>0.5</v>
      </c>
    </row>
    <row r="51" spans="1:6" ht="18" x14ac:dyDescent="0.25">
      <c r="A51" s="47"/>
      <c r="B51" s="46"/>
      <c r="C51" s="36" t="s">
        <v>236</v>
      </c>
      <c r="D51" s="36" t="s">
        <v>13</v>
      </c>
      <c r="E51" s="46"/>
      <c r="F51" s="36" t="s">
        <v>274</v>
      </c>
    </row>
    <row r="52" spans="1:6" x14ac:dyDescent="0.25">
      <c r="A52" s="47"/>
      <c r="B52" s="36" t="s">
        <v>275</v>
      </c>
      <c r="C52" s="36"/>
      <c r="D52" s="36" t="s">
        <v>13</v>
      </c>
      <c r="E52" s="36" t="s">
        <v>35</v>
      </c>
      <c r="F52" s="36">
        <v>6.3</v>
      </c>
    </row>
    <row r="53" spans="1:6" x14ac:dyDescent="0.25">
      <c r="A53" s="47"/>
      <c r="B53" s="36" t="s">
        <v>276</v>
      </c>
      <c r="C53" s="36"/>
      <c r="D53" s="36" t="s">
        <v>13</v>
      </c>
      <c r="E53" s="36" t="s">
        <v>35</v>
      </c>
      <c r="F53" s="36">
        <v>5.3</v>
      </c>
    </row>
    <row r="54" spans="1:6" ht="18" x14ac:dyDescent="0.25">
      <c r="A54" s="47"/>
      <c r="B54" s="46" t="s">
        <v>277</v>
      </c>
      <c r="C54" s="36" t="s">
        <v>234</v>
      </c>
      <c r="D54" s="36" t="s">
        <v>13</v>
      </c>
      <c r="E54" s="46" t="s">
        <v>278</v>
      </c>
      <c r="F54" s="36" t="s">
        <v>279</v>
      </c>
    </row>
    <row r="55" spans="1:6" ht="18" x14ac:dyDescent="0.25">
      <c r="A55" s="47"/>
      <c r="B55" s="46"/>
      <c r="C55" s="36" t="s">
        <v>236</v>
      </c>
      <c r="D55" s="36" t="s">
        <v>47</v>
      </c>
      <c r="E55" s="46"/>
      <c r="F55" s="36" t="s">
        <v>280</v>
      </c>
    </row>
    <row r="56" spans="1:6" ht="18" x14ac:dyDescent="0.25">
      <c r="A56" s="47"/>
      <c r="B56" s="46" t="s">
        <v>281</v>
      </c>
      <c r="C56" s="36" t="s">
        <v>234</v>
      </c>
      <c r="D56" s="36" t="s">
        <v>13</v>
      </c>
      <c r="E56" s="36" t="s">
        <v>282</v>
      </c>
      <c r="F56" s="36">
        <v>11.4</v>
      </c>
    </row>
    <row r="57" spans="1:6" ht="18" x14ac:dyDescent="0.25">
      <c r="A57" s="47"/>
      <c r="B57" s="46"/>
      <c r="C57" s="36" t="s">
        <v>236</v>
      </c>
      <c r="D57" s="36" t="s">
        <v>13</v>
      </c>
      <c r="E57" s="36" t="s">
        <v>126</v>
      </c>
      <c r="F57" s="36">
        <v>11.2</v>
      </c>
    </row>
    <row r="58" spans="1:6" x14ac:dyDescent="0.25">
      <c r="A58" s="47"/>
      <c r="B58" s="36" t="s">
        <v>283</v>
      </c>
      <c r="C58" s="36"/>
      <c r="D58" s="36" t="s">
        <v>47</v>
      </c>
      <c r="E58" s="36" t="s">
        <v>35</v>
      </c>
      <c r="F58" s="36" t="s">
        <v>284</v>
      </c>
    </row>
    <row r="59" spans="1:6" ht="18" x14ac:dyDescent="0.25">
      <c r="A59" s="47"/>
      <c r="B59" s="46" t="s">
        <v>285</v>
      </c>
      <c r="C59" s="36" t="s">
        <v>234</v>
      </c>
      <c r="D59" s="36" t="s">
        <v>286</v>
      </c>
      <c r="E59" s="36" t="s">
        <v>71</v>
      </c>
      <c r="F59" s="36">
        <v>5.5</v>
      </c>
    </row>
    <row r="60" spans="1:6" ht="30" x14ac:dyDescent="0.25">
      <c r="A60" s="47"/>
      <c r="B60" s="46"/>
      <c r="C60" s="36" t="s">
        <v>236</v>
      </c>
      <c r="D60" s="36" t="s">
        <v>47</v>
      </c>
      <c r="E60" s="36" t="s">
        <v>287</v>
      </c>
      <c r="F60" s="36">
        <v>4.7</v>
      </c>
    </row>
    <row r="61" spans="1:6" x14ac:dyDescent="0.25">
      <c r="A61" s="47"/>
      <c r="B61" s="36" t="s">
        <v>288</v>
      </c>
      <c r="C61" s="36"/>
      <c r="D61" s="36" t="s">
        <v>13</v>
      </c>
      <c r="E61" s="36" t="s">
        <v>35</v>
      </c>
      <c r="F61" s="36">
        <v>17.3</v>
      </c>
    </row>
    <row r="62" spans="1:6" ht="18" x14ac:dyDescent="0.25">
      <c r="A62" s="47"/>
      <c r="B62" s="46" t="s">
        <v>289</v>
      </c>
      <c r="C62" s="36" t="s">
        <v>234</v>
      </c>
      <c r="D62" s="36" t="s">
        <v>13</v>
      </c>
      <c r="E62" s="36" t="s">
        <v>97</v>
      </c>
      <c r="F62" s="36">
        <v>12.2</v>
      </c>
    </row>
    <row r="63" spans="1:6" ht="18" x14ac:dyDescent="0.25">
      <c r="A63" s="47"/>
      <c r="B63" s="46"/>
      <c r="C63" s="36" t="s">
        <v>236</v>
      </c>
      <c r="D63" s="36" t="s">
        <v>13</v>
      </c>
      <c r="E63" s="36" t="s">
        <v>97</v>
      </c>
      <c r="F63" s="36">
        <v>11.5</v>
      </c>
    </row>
    <row r="64" spans="1:6" ht="30" x14ac:dyDescent="0.25">
      <c r="A64" s="47"/>
      <c r="B64" s="46" t="s">
        <v>290</v>
      </c>
      <c r="C64" s="36" t="s">
        <v>234</v>
      </c>
      <c r="D64" s="36" t="s">
        <v>47</v>
      </c>
      <c r="E64" s="36" t="s">
        <v>287</v>
      </c>
      <c r="F64" s="36">
        <v>6.1</v>
      </c>
    </row>
    <row r="65" spans="1:6" ht="18.75" thickBot="1" x14ac:dyDescent="0.3">
      <c r="A65" s="48"/>
      <c r="B65" s="54"/>
      <c r="C65" s="38" t="s">
        <v>236</v>
      </c>
      <c r="D65" s="38" t="s">
        <v>47</v>
      </c>
      <c r="E65" s="38" t="s">
        <v>35</v>
      </c>
      <c r="F65" s="38">
        <v>5.9</v>
      </c>
    </row>
    <row r="66" spans="1:6" ht="15.75" thickBot="1" x14ac:dyDescent="0.3">
      <c r="A66" s="37"/>
      <c r="B66" s="52"/>
      <c r="C66" s="52"/>
      <c r="D66" s="52"/>
      <c r="E66" s="52"/>
      <c r="F66" s="52"/>
    </row>
    <row r="67" spans="1:6" ht="16.5" thickBot="1" x14ac:dyDescent="0.3">
      <c r="A67" s="40"/>
      <c r="B67" s="53" t="s">
        <v>291</v>
      </c>
      <c r="C67" s="53"/>
      <c r="D67" s="53"/>
      <c r="E67" s="53"/>
      <c r="F67" s="53"/>
    </row>
    <row r="68" spans="1:6" ht="30.75" thickBot="1" x14ac:dyDescent="0.3">
      <c r="A68" s="40"/>
      <c r="B68" s="39" t="s">
        <v>216</v>
      </c>
      <c r="C68" s="39" t="s">
        <v>217</v>
      </c>
      <c r="D68" s="42" t="s">
        <v>302</v>
      </c>
      <c r="E68" s="39" t="s">
        <v>218</v>
      </c>
      <c r="F68" s="39" t="s">
        <v>219</v>
      </c>
    </row>
    <row r="69" spans="1:6" x14ac:dyDescent="0.25">
      <c r="A69" s="49"/>
      <c r="B69" s="36" t="s">
        <v>292</v>
      </c>
      <c r="C69" s="36"/>
      <c r="D69" s="36" t="s">
        <v>47</v>
      </c>
      <c r="E69" s="36" t="s">
        <v>293</v>
      </c>
      <c r="F69" s="36">
        <v>7.8</v>
      </c>
    </row>
    <row r="70" spans="1:6" x14ac:dyDescent="0.25">
      <c r="A70" s="50"/>
      <c r="B70" s="36" t="s">
        <v>294</v>
      </c>
      <c r="C70" s="36"/>
      <c r="D70" s="36" t="s">
        <v>8</v>
      </c>
      <c r="E70" s="36" t="s">
        <v>111</v>
      </c>
      <c r="F70" s="36">
        <v>1.3</v>
      </c>
    </row>
    <row r="71" spans="1:6" ht="30" x14ac:dyDescent="0.25">
      <c r="A71" s="50"/>
      <c r="B71" s="36" t="s">
        <v>295</v>
      </c>
      <c r="C71" s="36"/>
      <c r="D71" s="36" t="s">
        <v>47</v>
      </c>
      <c r="E71" s="36" t="s">
        <v>287</v>
      </c>
      <c r="F71" s="36">
        <v>7.8</v>
      </c>
    </row>
    <row r="72" spans="1:6" ht="18" x14ac:dyDescent="0.25">
      <c r="A72" s="50"/>
      <c r="B72" s="46" t="s">
        <v>296</v>
      </c>
      <c r="C72" s="36" t="s">
        <v>234</v>
      </c>
      <c r="D72" s="36" t="s">
        <v>47</v>
      </c>
      <c r="E72" s="36" t="s">
        <v>76</v>
      </c>
      <c r="F72" s="36">
        <v>1.1000000000000001</v>
      </c>
    </row>
    <row r="73" spans="1:6" ht="30.75" thickBot="1" x14ac:dyDescent="0.3">
      <c r="A73" s="51"/>
      <c r="B73" s="54"/>
      <c r="C73" s="38" t="s">
        <v>236</v>
      </c>
      <c r="D73" s="38" t="s">
        <v>8</v>
      </c>
      <c r="E73" s="38" t="s">
        <v>287</v>
      </c>
      <c r="F73" s="38">
        <v>2.8</v>
      </c>
    </row>
  </sheetData>
  <mergeCells count="29">
    <mergeCell ref="A36:A65"/>
    <mergeCell ref="A69:A73"/>
    <mergeCell ref="B66:F66"/>
    <mergeCell ref="B67:F67"/>
    <mergeCell ref="B72:B73"/>
    <mergeCell ref="B54:B55"/>
    <mergeCell ref="E54:E55"/>
    <mergeCell ref="B56:B57"/>
    <mergeCell ref="B59:B60"/>
    <mergeCell ref="B62:B63"/>
    <mergeCell ref="B64:B65"/>
    <mergeCell ref="B39:B41"/>
    <mergeCell ref="B43:B44"/>
    <mergeCell ref="B45:B46"/>
    <mergeCell ref="B47:B49"/>
    <mergeCell ref="E47:E49"/>
    <mergeCell ref="B50:B51"/>
    <mergeCell ref="E50:E51"/>
    <mergeCell ref="B26:B29"/>
    <mergeCell ref="E28:E29"/>
    <mergeCell ref="B30:B31"/>
    <mergeCell ref="B37:B38"/>
    <mergeCell ref="A10:A34"/>
    <mergeCell ref="A2:F7"/>
    <mergeCell ref="B18:B19"/>
    <mergeCell ref="E18:E19"/>
    <mergeCell ref="B21:B22"/>
    <mergeCell ref="B23:B24"/>
    <mergeCell ref="E23:E24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62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8"/>
  <sheetViews>
    <sheetView zoomScale="60" zoomScaleNormal="60" workbookViewId="0"/>
  </sheetViews>
  <sheetFormatPr defaultRowHeight="15" x14ac:dyDescent="0.25"/>
  <cols>
    <col min="1" max="1" width="10.5703125" customWidth="1"/>
    <col min="3" max="3" width="8.85546875" bestFit="1" customWidth="1"/>
    <col min="4" max="4" width="38.85546875" customWidth="1"/>
    <col min="5" max="5" width="27" customWidth="1"/>
    <col min="7" max="7" width="16" customWidth="1"/>
    <col min="8" max="8" width="9.140625" customWidth="1"/>
    <col min="9" max="9" width="20.28515625" customWidth="1"/>
    <col min="10" max="10" width="7" customWidth="1"/>
    <col min="11" max="12" width="10.7109375" style="9" customWidth="1"/>
    <col min="14" max="18" width="8.85546875" style="15"/>
    <col min="23" max="23" width="10.5703125" customWidth="1"/>
    <col min="24" max="24" width="9.7109375" customWidth="1"/>
    <col min="38" max="38" width="16.42578125" customWidth="1"/>
    <col min="40" max="40" width="9.140625" customWidth="1"/>
    <col min="41" max="41" width="33.42578125" customWidth="1"/>
    <col min="44" max="44" width="10.5703125" style="18" customWidth="1"/>
    <col min="45" max="45" width="9.85546875" style="18" customWidth="1"/>
  </cols>
  <sheetData>
    <row r="1" spans="1:45" x14ac:dyDescent="0.25">
      <c r="A1" s="1" t="s">
        <v>151</v>
      </c>
      <c r="B1" s="1"/>
      <c r="C1" s="1" t="s">
        <v>303</v>
      </c>
      <c r="D1" s="1" t="s">
        <v>4</v>
      </c>
      <c r="E1" s="1" t="s">
        <v>304</v>
      </c>
      <c r="F1" s="1" t="s">
        <v>160</v>
      </c>
      <c r="G1" s="25" t="s">
        <v>5</v>
      </c>
      <c r="H1" s="25" t="s">
        <v>160</v>
      </c>
      <c r="I1" s="1" t="s">
        <v>145</v>
      </c>
      <c r="J1" t="s">
        <v>141</v>
      </c>
      <c r="K1" s="9" t="s">
        <v>142</v>
      </c>
      <c r="M1" s="8"/>
      <c r="N1" s="22" t="s">
        <v>142</v>
      </c>
      <c r="O1" s="23" t="s">
        <v>181</v>
      </c>
      <c r="P1" s="24" t="s">
        <v>182</v>
      </c>
      <c r="Q1" s="21" t="s">
        <v>183</v>
      </c>
      <c r="R1" s="21" t="s">
        <v>21</v>
      </c>
      <c r="S1" s="25" t="s">
        <v>188</v>
      </c>
      <c r="T1" s="18"/>
      <c r="U1" s="18"/>
      <c r="V1" s="18" t="s">
        <v>160</v>
      </c>
      <c r="W1" s="18" t="s">
        <v>146</v>
      </c>
      <c r="X1" s="18" t="s">
        <v>187</v>
      </c>
      <c r="Y1" s="18"/>
      <c r="AL1" s="1" t="s">
        <v>303</v>
      </c>
      <c r="AM1" s="1" t="s">
        <v>160</v>
      </c>
      <c r="AO1" s="1" t="s">
        <v>4</v>
      </c>
      <c r="AP1" s="1" t="s">
        <v>160</v>
      </c>
      <c r="AQ1" s="1"/>
      <c r="AR1" s="25" t="s">
        <v>151</v>
      </c>
      <c r="AS1" s="25" t="s">
        <v>160</v>
      </c>
    </row>
    <row r="2" spans="1:45" x14ac:dyDescent="0.25">
      <c r="A2" t="s">
        <v>7</v>
      </c>
      <c r="C2" t="s">
        <v>47</v>
      </c>
      <c r="D2" t="s">
        <v>9</v>
      </c>
      <c r="E2" t="s">
        <v>10</v>
      </c>
      <c r="F2">
        <v>6.9</v>
      </c>
      <c r="G2" s="18" t="s">
        <v>11</v>
      </c>
      <c r="H2" s="18">
        <v>-14.5</v>
      </c>
      <c r="I2" s="10" t="s">
        <v>71</v>
      </c>
      <c r="J2" s="10">
        <f>100/25</f>
        <v>4</v>
      </c>
      <c r="K2" s="10">
        <v>-14.5</v>
      </c>
      <c r="M2" s="8">
        <f>100/25</f>
        <v>4</v>
      </c>
      <c r="N2" s="28">
        <v>-10.4</v>
      </c>
      <c r="O2" s="28" t="s">
        <v>11</v>
      </c>
      <c r="P2" s="20">
        <v>-20</v>
      </c>
      <c r="Q2" s="19">
        <f t="array" ref="Q2:Q22">FREQUENCY(N2:N26, P2:P22)</f>
        <v>0</v>
      </c>
      <c r="R2" s="19">
        <f t="array" ref="R2:R22">FREQUENCY(N27:N56, P2:P22)</f>
        <v>0</v>
      </c>
      <c r="S2" s="18">
        <f t="array" ref="S2:S22">FREQUENCY(N57:N61, P2:P22)</f>
        <v>0</v>
      </c>
      <c r="T2" s="18"/>
      <c r="U2" s="18"/>
      <c r="V2" s="18">
        <v>-14.5</v>
      </c>
      <c r="W2" s="18">
        <v>-20</v>
      </c>
      <c r="X2" s="18">
        <f t="array" ref="X2:X22">FREQUENCY(V2:V61,W2:W22)</f>
        <v>0</v>
      </c>
      <c r="Y2" s="18"/>
      <c r="AL2" s="26" t="s">
        <v>24</v>
      </c>
      <c r="AM2" s="26">
        <v>-5.2</v>
      </c>
      <c r="AO2" t="s">
        <v>94</v>
      </c>
      <c r="AP2">
        <v>17.3</v>
      </c>
      <c r="AR2" s="18" t="s">
        <v>120</v>
      </c>
      <c r="AS2" s="18">
        <v>-14.5</v>
      </c>
    </row>
    <row r="3" spans="1:45" x14ac:dyDescent="0.25">
      <c r="A3" t="s">
        <v>12</v>
      </c>
      <c r="C3" t="s">
        <v>13</v>
      </c>
      <c r="D3" t="s">
        <v>9</v>
      </c>
      <c r="E3" t="s">
        <v>15</v>
      </c>
      <c r="F3">
        <v>9.3000000000000007</v>
      </c>
      <c r="G3" s="18" t="s">
        <v>14</v>
      </c>
      <c r="H3" s="18">
        <v>-14.4</v>
      </c>
      <c r="I3" s="10" t="s">
        <v>32</v>
      </c>
      <c r="J3" s="10">
        <f>100/25+J2</f>
        <v>8</v>
      </c>
      <c r="K3" s="10">
        <v>-14.4</v>
      </c>
      <c r="M3" s="8">
        <f>100/25+M2</f>
        <v>8</v>
      </c>
      <c r="N3" s="28">
        <v>-5.9</v>
      </c>
      <c r="O3" s="28" t="s">
        <v>11</v>
      </c>
      <c r="P3" s="20">
        <f>P2+2</f>
        <v>-18</v>
      </c>
      <c r="Q3" s="19">
        <v>0</v>
      </c>
      <c r="R3" s="19">
        <v>0</v>
      </c>
      <c r="S3" s="18">
        <v>0</v>
      </c>
      <c r="T3" s="18"/>
      <c r="U3" s="18"/>
      <c r="V3" s="18">
        <v>-14.4</v>
      </c>
      <c r="W3" s="18">
        <f>W2+2</f>
        <v>-18</v>
      </c>
      <c r="X3" s="18">
        <v>0</v>
      </c>
      <c r="Y3" s="18"/>
      <c r="AL3" s="26" t="s">
        <v>24</v>
      </c>
      <c r="AM3" s="26">
        <v>-5.0999999999999996</v>
      </c>
      <c r="AO3" t="s">
        <v>105</v>
      </c>
      <c r="AP3">
        <v>16.2</v>
      </c>
      <c r="AR3" s="18" t="s">
        <v>120</v>
      </c>
      <c r="AS3" s="18">
        <v>-14.4</v>
      </c>
    </row>
    <row r="4" spans="1:45" x14ac:dyDescent="0.25">
      <c r="A4" t="s">
        <v>16</v>
      </c>
      <c r="C4" t="s">
        <v>13</v>
      </c>
      <c r="D4" t="s">
        <v>9</v>
      </c>
      <c r="E4" t="s">
        <v>17</v>
      </c>
      <c r="F4">
        <v>11</v>
      </c>
      <c r="G4" s="18" t="s">
        <v>14</v>
      </c>
      <c r="H4" s="18">
        <v>-14.1</v>
      </c>
      <c r="I4" s="10" t="s">
        <v>108</v>
      </c>
      <c r="J4" s="10">
        <f t="shared" ref="J4:J26" si="0">100/25+J3</f>
        <v>12</v>
      </c>
      <c r="K4" s="10">
        <v>-10.4</v>
      </c>
      <c r="M4" s="8">
        <f t="shared" ref="M4:M26" si="1">100/25+M3</f>
        <v>12</v>
      </c>
      <c r="N4" s="28">
        <v>-5.5</v>
      </c>
      <c r="O4" s="28" t="s">
        <v>11</v>
      </c>
      <c r="P4" s="20">
        <f t="shared" ref="P4:P22" si="2">P3+2</f>
        <v>-16</v>
      </c>
      <c r="Q4" s="19">
        <v>0</v>
      </c>
      <c r="R4" s="19">
        <v>0</v>
      </c>
      <c r="S4" s="18">
        <v>0</v>
      </c>
      <c r="T4" s="18"/>
      <c r="U4" s="18"/>
      <c r="V4" s="18">
        <v>-14.1</v>
      </c>
      <c r="W4" s="18">
        <f t="shared" ref="W4:W21" si="3">W3+2</f>
        <v>-16</v>
      </c>
      <c r="X4" s="18">
        <v>0</v>
      </c>
      <c r="Y4" s="18"/>
      <c r="AL4" s="26" t="s">
        <v>24</v>
      </c>
      <c r="AM4" s="26">
        <v>-4.8</v>
      </c>
      <c r="AO4" t="s">
        <v>60</v>
      </c>
      <c r="AP4">
        <v>15.7</v>
      </c>
      <c r="AR4" s="18" t="s">
        <v>127</v>
      </c>
      <c r="AS4" s="18">
        <v>-14.1</v>
      </c>
    </row>
    <row r="5" spans="1:45" x14ac:dyDescent="0.25">
      <c r="A5" t="s">
        <v>18</v>
      </c>
      <c r="C5" t="s">
        <v>13</v>
      </c>
      <c r="D5" t="s">
        <v>19</v>
      </c>
      <c r="E5" t="s">
        <v>161</v>
      </c>
      <c r="F5">
        <v>-6.5</v>
      </c>
      <c r="G5" s="18" t="s">
        <v>21</v>
      </c>
      <c r="H5" s="18">
        <v>-10.4</v>
      </c>
      <c r="I5" s="10" t="s">
        <v>71</v>
      </c>
      <c r="J5" s="10">
        <f t="shared" si="0"/>
        <v>16</v>
      </c>
      <c r="K5" s="10">
        <v>-5.5</v>
      </c>
      <c r="M5" s="8">
        <f t="shared" si="1"/>
        <v>16</v>
      </c>
      <c r="N5" s="28">
        <v>-5.2</v>
      </c>
      <c r="O5" s="28" t="s">
        <v>11</v>
      </c>
      <c r="P5" s="20">
        <f t="shared" si="2"/>
        <v>-14</v>
      </c>
      <c r="Q5" s="19">
        <v>0</v>
      </c>
      <c r="R5" s="19">
        <v>3</v>
      </c>
      <c r="S5" s="18">
        <v>0</v>
      </c>
      <c r="T5" s="18"/>
      <c r="U5" s="18"/>
      <c r="V5" s="18">
        <v>-10.4</v>
      </c>
      <c r="W5" s="18">
        <f t="shared" si="3"/>
        <v>-14</v>
      </c>
      <c r="X5" s="18">
        <v>3</v>
      </c>
      <c r="Y5" s="18"/>
      <c r="AL5" s="26" t="s">
        <v>24</v>
      </c>
      <c r="AM5" s="26">
        <v>-4.4000000000000004</v>
      </c>
      <c r="AO5" t="s">
        <v>60</v>
      </c>
      <c r="AP5">
        <v>15.7</v>
      </c>
      <c r="AR5" s="18" t="s">
        <v>106</v>
      </c>
      <c r="AS5" s="18">
        <v>-10.4</v>
      </c>
    </row>
    <row r="6" spans="1:45" x14ac:dyDescent="0.25">
      <c r="A6" t="s">
        <v>22</v>
      </c>
      <c r="B6" t="s">
        <v>23</v>
      </c>
      <c r="C6" t="s">
        <v>24</v>
      </c>
      <c r="D6" t="s">
        <v>9</v>
      </c>
      <c r="E6" t="s">
        <v>162</v>
      </c>
      <c r="F6">
        <v>-4.4000000000000004</v>
      </c>
      <c r="G6" s="18" t="s">
        <v>14</v>
      </c>
      <c r="H6" s="18">
        <v>-6.5</v>
      </c>
      <c r="I6" s="10" t="s">
        <v>153</v>
      </c>
      <c r="J6" s="10">
        <f t="shared" si="0"/>
        <v>20</v>
      </c>
      <c r="K6" s="10">
        <v>-5.2</v>
      </c>
      <c r="M6" s="8">
        <f t="shared" si="1"/>
        <v>20</v>
      </c>
      <c r="N6" s="28">
        <v>-5.0999999999999996</v>
      </c>
      <c r="O6" s="28" t="s">
        <v>11</v>
      </c>
      <c r="P6" s="20">
        <f t="shared" si="2"/>
        <v>-12</v>
      </c>
      <c r="Q6" s="19">
        <v>0</v>
      </c>
      <c r="R6" s="19">
        <v>0</v>
      </c>
      <c r="S6" s="18">
        <v>0</v>
      </c>
      <c r="T6" s="18"/>
      <c r="U6" s="18"/>
      <c r="V6" s="18">
        <v>-6.5</v>
      </c>
      <c r="W6" s="18">
        <f t="shared" si="3"/>
        <v>-12</v>
      </c>
      <c r="X6" s="18">
        <v>0</v>
      </c>
      <c r="Y6" s="18"/>
      <c r="AL6" s="26" t="s">
        <v>24</v>
      </c>
      <c r="AM6" s="26">
        <v>-4.4000000000000004</v>
      </c>
      <c r="AO6" t="s">
        <v>96</v>
      </c>
      <c r="AP6">
        <v>12.2</v>
      </c>
      <c r="AR6" s="18" t="s">
        <v>18</v>
      </c>
      <c r="AS6" s="18">
        <v>-6.5</v>
      </c>
    </row>
    <row r="7" spans="1:45" x14ac:dyDescent="0.25">
      <c r="B7" t="s">
        <v>26</v>
      </c>
      <c r="C7" t="s">
        <v>13</v>
      </c>
      <c r="D7" t="s">
        <v>9</v>
      </c>
      <c r="E7" t="s">
        <v>162</v>
      </c>
      <c r="F7">
        <v>-3.4</v>
      </c>
      <c r="G7" s="18"/>
      <c r="H7" s="18">
        <v>-5.9</v>
      </c>
      <c r="I7" s="10" t="s">
        <v>71</v>
      </c>
      <c r="J7" s="10">
        <f t="shared" si="0"/>
        <v>24</v>
      </c>
      <c r="K7" s="10">
        <v>-5.0999999999999996</v>
      </c>
      <c r="M7" s="8">
        <f t="shared" si="1"/>
        <v>24</v>
      </c>
      <c r="N7" s="28">
        <v>-5.0999999999999996</v>
      </c>
      <c r="O7" s="28" t="s">
        <v>11</v>
      </c>
      <c r="P7" s="20">
        <f t="shared" si="2"/>
        <v>-10</v>
      </c>
      <c r="Q7" s="19">
        <v>1</v>
      </c>
      <c r="R7" s="19">
        <v>0</v>
      </c>
      <c r="S7" s="18">
        <v>0</v>
      </c>
      <c r="T7" s="18"/>
      <c r="U7" s="18"/>
      <c r="V7" s="18">
        <v>-5.9</v>
      </c>
      <c r="W7" s="18">
        <f t="shared" si="3"/>
        <v>-10</v>
      </c>
      <c r="X7" s="18">
        <v>1</v>
      </c>
      <c r="Y7" s="18"/>
      <c r="AL7" s="26" t="s">
        <v>24</v>
      </c>
      <c r="AM7" s="26">
        <v>7.8</v>
      </c>
      <c r="AO7" t="s">
        <v>34</v>
      </c>
      <c r="AP7">
        <v>11.5</v>
      </c>
      <c r="AR7" s="18" t="s">
        <v>46</v>
      </c>
      <c r="AS7" s="18">
        <v>-5.9</v>
      </c>
    </row>
    <row r="8" spans="1:45" x14ac:dyDescent="0.25">
      <c r="A8" t="s">
        <v>27</v>
      </c>
      <c r="B8" t="s">
        <v>23</v>
      </c>
      <c r="C8" t="s">
        <v>13</v>
      </c>
      <c r="D8" t="s">
        <v>9</v>
      </c>
      <c r="E8" t="s">
        <v>162</v>
      </c>
      <c r="F8">
        <v>-5.0999999999999996</v>
      </c>
      <c r="G8" s="18" t="s">
        <v>14</v>
      </c>
      <c r="H8" s="18">
        <v>-5.5</v>
      </c>
      <c r="I8" s="10" t="s">
        <v>32</v>
      </c>
      <c r="J8" s="10">
        <f t="shared" si="0"/>
        <v>28</v>
      </c>
      <c r="K8" s="10">
        <v>-4.8</v>
      </c>
      <c r="M8" s="8">
        <f t="shared" si="1"/>
        <v>28</v>
      </c>
      <c r="N8" s="28">
        <v>-4.8</v>
      </c>
      <c r="O8" s="28" t="s">
        <v>11</v>
      </c>
      <c r="P8" s="20">
        <f t="shared" si="2"/>
        <v>-8</v>
      </c>
      <c r="Q8" s="19">
        <v>0</v>
      </c>
      <c r="R8" s="19">
        <v>0</v>
      </c>
      <c r="S8" s="18">
        <v>0</v>
      </c>
      <c r="T8" s="18"/>
      <c r="U8" s="18"/>
      <c r="V8" s="18">
        <v>-5.5</v>
      </c>
      <c r="W8" s="18">
        <f t="shared" si="3"/>
        <v>-8</v>
      </c>
      <c r="X8" s="18">
        <v>0</v>
      </c>
      <c r="Y8" s="18"/>
      <c r="AL8" s="27" t="s">
        <v>13</v>
      </c>
      <c r="AM8" s="27">
        <v>-14.5</v>
      </c>
      <c r="AO8" t="s">
        <v>34</v>
      </c>
      <c r="AP8">
        <v>11.5</v>
      </c>
      <c r="AR8" s="18" t="s">
        <v>49</v>
      </c>
      <c r="AS8" s="18">
        <v>-5.5</v>
      </c>
    </row>
    <row r="9" spans="1:45" x14ac:dyDescent="0.25">
      <c r="B9" t="s">
        <v>26</v>
      </c>
      <c r="C9" t="s">
        <v>24</v>
      </c>
      <c r="D9" t="s">
        <v>9</v>
      </c>
      <c r="E9" t="s">
        <v>162</v>
      </c>
      <c r="F9">
        <v>-4.4000000000000004</v>
      </c>
      <c r="G9" s="18"/>
      <c r="H9" s="18">
        <v>-5.2</v>
      </c>
      <c r="I9" s="10" t="s">
        <v>163</v>
      </c>
      <c r="J9" s="10">
        <f t="shared" si="0"/>
        <v>32</v>
      </c>
      <c r="K9" s="10">
        <v>-2.8</v>
      </c>
      <c r="M9" s="8">
        <f t="shared" si="1"/>
        <v>32</v>
      </c>
      <c r="N9" s="28">
        <v>-4.7</v>
      </c>
      <c r="O9" s="28" t="s">
        <v>11</v>
      </c>
      <c r="P9" s="20">
        <f t="shared" si="2"/>
        <v>-6</v>
      </c>
      <c r="Q9" s="19">
        <v>0</v>
      </c>
      <c r="R9" s="19">
        <v>1</v>
      </c>
      <c r="S9" s="18">
        <v>0</v>
      </c>
      <c r="T9" s="18"/>
      <c r="U9" s="18"/>
      <c r="V9" s="18">
        <v>-5.2</v>
      </c>
      <c r="W9" s="18">
        <f t="shared" si="3"/>
        <v>-6</v>
      </c>
      <c r="X9" s="18">
        <v>1</v>
      </c>
      <c r="Y9" s="18"/>
      <c r="AL9" s="27" t="s">
        <v>13</v>
      </c>
      <c r="AM9" s="27">
        <v>-6.5</v>
      </c>
      <c r="AO9" t="s">
        <v>96</v>
      </c>
      <c r="AP9">
        <v>11.5</v>
      </c>
      <c r="AR9" s="18" t="s">
        <v>49</v>
      </c>
      <c r="AS9" s="18">
        <v>-5.2</v>
      </c>
    </row>
    <row r="10" spans="1:45" x14ac:dyDescent="0.25">
      <c r="B10" t="s">
        <v>28</v>
      </c>
      <c r="C10" t="s">
        <v>13</v>
      </c>
      <c r="D10" t="s">
        <v>9</v>
      </c>
      <c r="E10" t="s">
        <v>163</v>
      </c>
      <c r="F10">
        <v>-2.8</v>
      </c>
      <c r="G10" s="18"/>
      <c r="H10" s="18">
        <v>-5.0999999999999996</v>
      </c>
      <c r="I10" s="10" t="s">
        <v>71</v>
      </c>
      <c r="J10" s="10">
        <f t="shared" si="0"/>
        <v>36</v>
      </c>
      <c r="K10" s="10">
        <v>-2.2999999999999998</v>
      </c>
      <c r="M10" s="8">
        <f t="shared" si="1"/>
        <v>36</v>
      </c>
      <c r="N10" s="28">
        <v>-2.2999999999999998</v>
      </c>
      <c r="O10" s="28" t="s">
        <v>11</v>
      </c>
      <c r="P10" s="20">
        <f t="shared" si="2"/>
        <v>-4</v>
      </c>
      <c r="Q10" s="19">
        <v>7</v>
      </c>
      <c r="R10" s="19">
        <v>3</v>
      </c>
      <c r="S10" s="18">
        <v>0</v>
      </c>
      <c r="T10" s="18"/>
      <c r="U10" s="18"/>
      <c r="V10" s="18">
        <v>-5.0999999999999996</v>
      </c>
      <c r="W10" s="18">
        <f t="shared" si="3"/>
        <v>-4</v>
      </c>
      <c r="X10" s="18">
        <v>10</v>
      </c>
      <c r="Y10" s="18"/>
      <c r="AL10" s="27" t="s">
        <v>13</v>
      </c>
      <c r="AM10" s="27">
        <v>-5.5</v>
      </c>
      <c r="AO10" t="s">
        <v>124</v>
      </c>
      <c r="AP10">
        <v>11.4</v>
      </c>
      <c r="AR10" s="18" t="s">
        <v>27</v>
      </c>
      <c r="AS10" s="18">
        <v>-5.0999999999999996</v>
      </c>
    </row>
    <row r="11" spans="1:45" x14ac:dyDescent="0.25">
      <c r="A11" t="s">
        <v>30</v>
      </c>
      <c r="C11" t="s">
        <v>13</v>
      </c>
      <c r="D11" t="s">
        <v>31</v>
      </c>
      <c r="E11" t="s">
        <v>32</v>
      </c>
      <c r="F11">
        <v>1.2</v>
      </c>
      <c r="G11" s="18" t="s">
        <v>14</v>
      </c>
      <c r="H11" s="18">
        <v>-5.0999999999999996</v>
      </c>
      <c r="I11" s="10" t="s">
        <v>32</v>
      </c>
      <c r="J11" s="10">
        <f t="shared" si="0"/>
        <v>40</v>
      </c>
      <c r="K11" s="10">
        <v>1.2</v>
      </c>
      <c r="M11" s="8">
        <f t="shared" si="1"/>
        <v>40</v>
      </c>
      <c r="N11" s="28">
        <v>-1.1000000000000001</v>
      </c>
      <c r="O11" s="28" t="s">
        <v>11</v>
      </c>
      <c r="P11" s="20">
        <f t="shared" si="2"/>
        <v>-2</v>
      </c>
      <c r="Q11" s="19">
        <v>1</v>
      </c>
      <c r="R11" s="19">
        <v>2</v>
      </c>
      <c r="S11" s="18">
        <v>0</v>
      </c>
      <c r="T11" s="18"/>
      <c r="U11" s="18"/>
      <c r="V11" s="18">
        <v>-5.0999999999999996</v>
      </c>
      <c r="W11" s="18">
        <f t="shared" si="3"/>
        <v>-2</v>
      </c>
      <c r="X11" s="18">
        <v>3</v>
      </c>
      <c r="Y11" s="18"/>
      <c r="AL11" s="27" t="s">
        <v>13</v>
      </c>
      <c r="AM11" s="27">
        <v>-5.0999999999999996</v>
      </c>
      <c r="AO11" t="s">
        <v>124</v>
      </c>
      <c r="AP11">
        <v>11.2</v>
      </c>
      <c r="AR11" s="18" t="s">
        <v>49</v>
      </c>
      <c r="AS11" s="18">
        <v>-5.0999999999999996</v>
      </c>
    </row>
    <row r="12" spans="1:45" x14ac:dyDescent="0.25">
      <c r="A12" t="s">
        <v>33</v>
      </c>
      <c r="B12" t="s">
        <v>23</v>
      </c>
      <c r="C12" t="s">
        <v>13</v>
      </c>
      <c r="D12" t="s">
        <v>34</v>
      </c>
      <c r="E12" t="s">
        <v>152</v>
      </c>
      <c r="F12">
        <v>11.5</v>
      </c>
      <c r="G12" s="18" t="s">
        <v>14</v>
      </c>
      <c r="H12" s="18">
        <v>-5.0999999999999996</v>
      </c>
      <c r="I12" s="10" t="s">
        <v>71</v>
      </c>
      <c r="J12" s="10">
        <f t="shared" si="0"/>
        <v>44</v>
      </c>
      <c r="K12" s="10">
        <v>1.9</v>
      </c>
      <c r="M12" s="8">
        <f t="shared" si="1"/>
        <v>44</v>
      </c>
      <c r="N12" s="28">
        <v>1.7</v>
      </c>
      <c r="O12" s="28" t="s">
        <v>11</v>
      </c>
      <c r="P12" s="20">
        <f t="shared" si="2"/>
        <v>0</v>
      </c>
      <c r="Q12" s="19">
        <v>1</v>
      </c>
      <c r="R12" s="19">
        <v>1</v>
      </c>
      <c r="S12" s="18">
        <v>0</v>
      </c>
      <c r="T12" s="18"/>
      <c r="U12" s="18"/>
      <c r="V12" s="18">
        <v>-5.0999999999999996</v>
      </c>
      <c r="W12" s="18">
        <f t="shared" si="3"/>
        <v>0</v>
      </c>
      <c r="X12" s="18">
        <v>2</v>
      </c>
      <c r="Y12" s="18"/>
      <c r="AL12" s="27" t="s">
        <v>13</v>
      </c>
      <c r="AM12" s="27">
        <v>-4.7</v>
      </c>
      <c r="AO12" t="s">
        <v>9</v>
      </c>
      <c r="AP12">
        <v>11</v>
      </c>
      <c r="AR12" s="18" t="s">
        <v>114</v>
      </c>
      <c r="AS12" s="18">
        <v>-5.0999999999999996</v>
      </c>
    </row>
    <row r="13" spans="1:45" x14ac:dyDescent="0.25">
      <c r="B13" t="s">
        <v>26</v>
      </c>
      <c r="C13" t="s">
        <v>13</v>
      </c>
      <c r="D13" t="s">
        <v>34</v>
      </c>
      <c r="E13" t="s">
        <v>36</v>
      </c>
      <c r="F13">
        <v>11.5</v>
      </c>
      <c r="G13" s="18"/>
      <c r="H13" s="18">
        <v>-4.8</v>
      </c>
      <c r="I13" s="10" t="s">
        <v>32</v>
      </c>
      <c r="J13" s="10">
        <f t="shared" si="0"/>
        <v>48</v>
      </c>
      <c r="K13" s="10">
        <v>2.2999999999999998</v>
      </c>
      <c r="M13" s="8">
        <f t="shared" si="1"/>
        <v>48</v>
      </c>
      <c r="N13" s="28">
        <v>1.9</v>
      </c>
      <c r="O13" s="28" t="s">
        <v>11</v>
      </c>
      <c r="P13" s="20">
        <f t="shared" si="2"/>
        <v>2</v>
      </c>
      <c r="Q13" s="19">
        <v>2</v>
      </c>
      <c r="R13" s="19">
        <v>2</v>
      </c>
      <c r="S13" s="18">
        <v>2</v>
      </c>
      <c r="T13" s="18"/>
      <c r="U13" s="18"/>
      <c r="V13" s="18">
        <v>-4.8</v>
      </c>
      <c r="W13" s="18">
        <f t="shared" si="3"/>
        <v>2</v>
      </c>
      <c r="X13" s="18">
        <v>6</v>
      </c>
      <c r="Y13" s="18"/>
      <c r="AL13" s="27" t="s">
        <v>13</v>
      </c>
      <c r="AM13" s="27">
        <v>-3.4</v>
      </c>
      <c r="AO13" t="s">
        <v>57</v>
      </c>
      <c r="AP13">
        <v>10.199999999999999</v>
      </c>
      <c r="AR13" s="18" t="s">
        <v>102</v>
      </c>
      <c r="AS13" s="18">
        <v>-4.8</v>
      </c>
    </row>
    <row r="14" spans="1:45" x14ac:dyDescent="0.25">
      <c r="A14" t="s">
        <v>37</v>
      </c>
      <c r="B14" t="s">
        <v>23</v>
      </c>
      <c r="C14" t="s">
        <v>47</v>
      </c>
      <c r="D14" t="s">
        <v>38</v>
      </c>
      <c r="E14" t="s">
        <v>153</v>
      </c>
      <c r="F14">
        <v>2.5</v>
      </c>
      <c r="G14" s="18" t="s">
        <v>11</v>
      </c>
      <c r="H14" s="18">
        <v>-4.7</v>
      </c>
      <c r="I14" s="10" t="s">
        <v>153</v>
      </c>
      <c r="J14" s="10">
        <f t="shared" si="0"/>
        <v>52</v>
      </c>
      <c r="K14" s="10">
        <v>2.5</v>
      </c>
      <c r="M14" s="8">
        <f t="shared" si="1"/>
        <v>52</v>
      </c>
      <c r="N14" s="28">
        <v>2.2999999999999998</v>
      </c>
      <c r="O14" s="28" t="s">
        <v>11</v>
      </c>
      <c r="P14" s="20">
        <f t="shared" si="2"/>
        <v>4</v>
      </c>
      <c r="Q14" s="19">
        <v>5</v>
      </c>
      <c r="R14" s="19">
        <v>3</v>
      </c>
      <c r="S14" s="18">
        <v>1</v>
      </c>
      <c r="T14" s="18"/>
      <c r="U14" s="18"/>
      <c r="V14" s="18">
        <v>-4.7</v>
      </c>
      <c r="W14" s="18">
        <f t="shared" si="3"/>
        <v>4</v>
      </c>
      <c r="X14" s="18">
        <v>9</v>
      </c>
      <c r="Y14" s="18"/>
      <c r="AL14" s="27" t="s">
        <v>13</v>
      </c>
      <c r="AM14" s="27">
        <v>-2.8</v>
      </c>
      <c r="AO14" t="s">
        <v>9</v>
      </c>
      <c r="AP14">
        <v>9.3000000000000007</v>
      </c>
      <c r="AR14" s="18" t="s">
        <v>49</v>
      </c>
      <c r="AS14" s="18">
        <v>-4.7</v>
      </c>
    </row>
    <row r="15" spans="1:45" x14ac:dyDescent="0.25">
      <c r="B15" t="s">
        <v>26</v>
      </c>
      <c r="C15" t="s">
        <v>73</v>
      </c>
      <c r="D15" t="s">
        <v>38</v>
      </c>
      <c r="E15" t="s">
        <v>162</v>
      </c>
      <c r="F15">
        <v>-1.1000000000000001</v>
      </c>
      <c r="G15" s="18"/>
      <c r="H15" s="18">
        <v>-4.4000000000000004</v>
      </c>
      <c r="I15" s="10" t="s">
        <v>71</v>
      </c>
      <c r="J15" s="10">
        <f t="shared" si="0"/>
        <v>56</v>
      </c>
      <c r="K15" s="10">
        <v>2.9</v>
      </c>
      <c r="M15" s="8">
        <f t="shared" si="1"/>
        <v>56</v>
      </c>
      <c r="N15" s="28">
        <v>2.2999999999999998</v>
      </c>
      <c r="O15" s="28" t="s">
        <v>11</v>
      </c>
      <c r="P15" s="20">
        <f t="shared" si="2"/>
        <v>6</v>
      </c>
      <c r="Q15" s="19">
        <v>1</v>
      </c>
      <c r="R15" s="19">
        <v>4</v>
      </c>
      <c r="S15" s="18">
        <v>0</v>
      </c>
      <c r="T15" s="18"/>
      <c r="U15" s="18"/>
      <c r="V15" s="18">
        <v>-4.4000000000000004</v>
      </c>
      <c r="W15" s="18">
        <f t="shared" si="3"/>
        <v>6</v>
      </c>
      <c r="X15" s="18">
        <v>5</v>
      </c>
      <c r="Y15" s="18"/>
      <c r="AL15" s="27" t="s">
        <v>13</v>
      </c>
      <c r="AM15" s="27">
        <v>-0.7</v>
      </c>
      <c r="AO15" t="s">
        <v>60</v>
      </c>
      <c r="AP15">
        <v>7.8</v>
      </c>
      <c r="AR15" s="18" t="s">
        <v>22</v>
      </c>
      <c r="AS15" s="18">
        <v>-4.4000000000000004</v>
      </c>
    </row>
    <row r="16" spans="1:45" ht="14.45" customHeight="1" x14ac:dyDescent="0.25">
      <c r="A16" t="s">
        <v>41</v>
      </c>
      <c r="B16" t="s">
        <v>23</v>
      </c>
      <c r="C16" t="s">
        <v>47</v>
      </c>
      <c r="D16" t="s">
        <v>42</v>
      </c>
      <c r="E16" t="s">
        <v>164</v>
      </c>
      <c r="F16">
        <v>2.2999999999999998</v>
      </c>
      <c r="G16" s="18" t="s">
        <v>14</v>
      </c>
      <c r="H16" s="18">
        <v>-4.4000000000000004</v>
      </c>
      <c r="I16" s="10" t="s">
        <v>71</v>
      </c>
      <c r="J16" s="10">
        <f t="shared" si="0"/>
        <v>60</v>
      </c>
      <c r="K16" s="10">
        <v>3.1</v>
      </c>
      <c r="M16" s="8">
        <f t="shared" si="1"/>
        <v>60</v>
      </c>
      <c r="N16" s="28">
        <v>2.5</v>
      </c>
      <c r="O16" s="28" t="s">
        <v>11</v>
      </c>
      <c r="P16" s="20">
        <f t="shared" si="2"/>
        <v>8</v>
      </c>
      <c r="Q16" s="19">
        <v>1</v>
      </c>
      <c r="R16" s="19">
        <v>4</v>
      </c>
      <c r="S16" s="18">
        <v>2</v>
      </c>
      <c r="T16" s="18"/>
      <c r="U16" s="18"/>
      <c r="V16" s="18">
        <v>-4.4000000000000004</v>
      </c>
      <c r="W16" s="18">
        <f t="shared" si="3"/>
        <v>8</v>
      </c>
      <c r="X16" s="18">
        <v>7</v>
      </c>
      <c r="Y16" s="18"/>
      <c r="AL16" s="27" t="s">
        <v>13</v>
      </c>
      <c r="AM16" s="27">
        <v>0.5</v>
      </c>
      <c r="AO16" t="s">
        <v>131</v>
      </c>
      <c r="AP16">
        <v>7.8</v>
      </c>
      <c r="AR16" s="18" t="s">
        <v>27</v>
      </c>
      <c r="AS16" s="18">
        <v>-4.4000000000000004</v>
      </c>
    </row>
    <row r="17" spans="1:45" x14ac:dyDescent="0.25">
      <c r="B17" t="s">
        <v>26</v>
      </c>
      <c r="C17" t="s">
        <v>47</v>
      </c>
      <c r="D17" t="s">
        <v>42</v>
      </c>
      <c r="E17" t="s">
        <v>111</v>
      </c>
      <c r="F17">
        <v>3</v>
      </c>
      <c r="G17" s="18"/>
      <c r="H17" s="18">
        <v>-3.4</v>
      </c>
      <c r="I17" s="10" t="s">
        <v>71</v>
      </c>
      <c r="J17" s="10">
        <f t="shared" si="0"/>
        <v>64</v>
      </c>
      <c r="K17" s="10">
        <v>3.4</v>
      </c>
      <c r="M17" s="8">
        <f t="shared" si="1"/>
        <v>64</v>
      </c>
      <c r="N17" s="28">
        <v>2.6</v>
      </c>
      <c r="O17" s="28" t="s">
        <v>11</v>
      </c>
      <c r="P17" s="20">
        <f t="shared" si="2"/>
        <v>10</v>
      </c>
      <c r="Q17" s="19">
        <v>1</v>
      </c>
      <c r="R17" s="19">
        <v>0</v>
      </c>
      <c r="S17" s="18">
        <v>0</v>
      </c>
      <c r="T17" s="18"/>
      <c r="U17" s="18"/>
      <c r="V17" s="18">
        <v>-3.4</v>
      </c>
      <c r="W17" s="18">
        <f t="shared" si="3"/>
        <v>10</v>
      </c>
      <c r="X17" s="18">
        <v>1</v>
      </c>
      <c r="Y17" s="18"/>
      <c r="AL17" s="27" t="s">
        <v>13</v>
      </c>
      <c r="AM17" s="27">
        <v>1.2</v>
      </c>
      <c r="AO17" t="s">
        <v>131</v>
      </c>
      <c r="AP17">
        <v>7.8</v>
      </c>
      <c r="AR17" s="18" t="s">
        <v>22</v>
      </c>
      <c r="AS17" s="18">
        <v>-3.4</v>
      </c>
    </row>
    <row r="18" spans="1:45" x14ac:dyDescent="0.25">
      <c r="A18" t="s">
        <v>46</v>
      </c>
      <c r="C18" t="s">
        <v>47</v>
      </c>
      <c r="D18" t="s">
        <v>9</v>
      </c>
      <c r="E18" t="s">
        <v>48</v>
      </c>
      <c r="F18">
        <v>-5.9</v>
      </c>
      <c r="G18" s="18" t="s">
        <v>14</v>
      </c>
      <c r="H18" s="18">
        <v>-2.8</v>
      </c>
      <c r="I18" s="10" t="s">
        <v>166</v>
      </c>
      <c r="J18" s="10">
        <f t="shared" si="0"/>
        <v>68</v>
      </c>
      <c r="K18" s="10">
        <v>4.9000000000000004</v>
      </c>
      <c r="M18" s="8">
        <f t="shared" si="1"/>
        <v>68</v>
      </c>
      <c r="N18" s="28">
        <v>3</v>
      </c>
      <c r="O18" s="28" t="s">
        <v>11</v>
      </c>
      <c r="P18" s="20">
        <f t="shared" si="2"/>
        <v>12</v>
      </c>
      <c r="Q18" s="19">
        <v>2</v>
      </c>
      <c r="R18" s="19">
        <v>5</v>
      </c>
      <c r="S18" s="18">
        <v>0</v>
      </c>
      <c r="T18" s="18"/>
      <c r="U18" s="18"/>
      <c r="V18" s="18">
        <v>-2.8</v>
      </c>
      <c r="W18" s="18">
        <f t="shared" si="3"/>
        <v>12</v>
      </c>
      <c r="X18" s="18">
        <v>7</v>
      </c>
      <c r="Y18" s="18"/>
      <c r="AL18" s="27" t="s">
        <v>13</v>
      </c>
      <c r="AM18" s="27">
        <v>1.7</v>
      </c>
      <c r="AO18" t="s">
        <v>9</v>
      </c>
      <c r="AP18">
        <v>6.9</v>
      </c>
      <c r="AR18" s="18" t="s">
        <v>27</v>
      </c>
      <c r="AS18" s="18">
        <v>-2.8</v>
      </c>
    </row>
    <row r="19" spans="1:45" ht="14.45" customHeight="1" x14ac:dyDescent="0.25">
      <c r="A19" t="s">
        <v>49</v>
      </c>
      <c r="B19" t="s">
        <v>23</v>
      </c>
      <c r="C19" t="s">
        <v>13</v>
      </c>
      <c r="D19" t="s">
        <v>50</v>
      </c>
      <c r="E19" t="s">
        <v>71</v>
      </c>
      <c r="F19">
        <v>-5.5</v>
      </c>
      <c r="G19" s="18" t="s">
        <v>14</v>
      </c>
      <c r="H19" s="18">
        <v>-2.2999999999999998</v>
      </c>
      <c r="I19" s="10" t="s">
        <v>172</v>
      </c>
      <c r="J19" s="10">
        <f t="shared" si="0"/>
        <v>72</v>
      </c>
      <c r="K19" s="10">
        <v>5.5</v>
      </c>
      <c r="M19" s="8">
        <f t="shared" si="1"/>
        <v>72</v>
      </c>
      <c r="N19" s="28">
        <v>4.9000000000000004</v>
      </c>
      <c r="O19" s="28" t="s">
        <v>11</v>
      </c>
      <c r="P19" s="20">
        <f t="shared" si="2"/>
        <v>14</v>
      </c>
      <c r="Q19" s="19">
        <v>0</v>
      </c>
      <c r="R19" s="19">
        <v>1</v>
      </c>
      <c r="S19" s="18">
        <v>0</v>
      </c>
      <c r="T19" s="18"/>
      <c r="U19" s="18"/>
      <c r="V19" s="18">
        <v>-2.2999999999999998</v>
      </c>
      <c r="W19" s="18">
        <f t="shared" si="3"/>
        <v>14</v>
      </c>
      <c r="X19" s="18">
        <v>1</v>
      </c>
      <c r="Y19" s="18"/>
      <c r="AL19" s="27" t="s">
        <v>13</v>
      </c>
      <c r="AM19" s="27">
        <v>1.9</v>
      </c>
      <c r="AO19" t="s">
        <v>60</v>
      </c>
      <c r="AP19">
        <v>6.7</v>
      </c>
      <c r="AR19" s="18" t="s">
        <v>109</v>
      </c>
      <c r="AS19" s="18">
        <v>-2.2999999999999998</v>
      </c>
    </row>
    <row r="20" spans="1:45" x14ac:dyDescent="0.25">
      <c r="B20" t="s">
        <v>26</v>
      </c>
      <c r="C20" t="s">
        <v>24</v>
      </c>
      <c r="D20" t="s">
        <v>50</v>
      </c>
      <c r="E20" t="s">
        <v>153</v>
      </c>
      <c r="F20">
        <v>-5.2</v>
      </c>
      <c r="G20" s="18"/>
      <c r="H20" s="18">
        <v>-1.1000000000000001</v>
      </c>
      <c r="I20" s="10" t="s">
        <v>10</v>
      </c>
      <c r="J20" s="10">
        <f t="shared" si="0"/>
        <v>76</v>
      </c>
      <c r="K20" s="10">
        <v>6.9</v>
      </c>
      <c r="M20" s="8">
        <f t="shared" si="1"/>
        <v>76</v>
      </c>
      <c r="N20" s="28">
        <v>6.9</v>
      </c>
      <c r="O20" s="28" t="s">
        <v>11</v>
      </c>
      <c r="P20" s="20">
        <f t="shared" si="2"/>
        <v>16</v>
      </c>
      <c r="Q20" s="19">
        <v>2</v>
      </c>
      <c r="R20" s="19">
        <v>0</v>
      </c>
      <c r="S20" s="18">
        <v>0</v>
      </c>
      <c r="T20" s="18"/>
      <c r="U20" s="18"/>
      <c r="V20" s="18">
        <v>-1.1000000000000001</v>
      </c>
      <c r="W20" s="18">
        <f t="shared" si="3"/>
        <v>16</v>
      </c>
      <c r="X20" s="18">
        <v>2</v>
      </c>
      <c r="Y20" s="18"/>
      <c r="AL20" s="27" t="s">
        <v>13</v>
      </c>
      <c r="AM20" s="27">
        <v>3.4</v>
      </c>
      <c r="AO20" t="s">
        <v>9</v>
      </c>
      <c r="AP20">
        <v>6.3</v>
      </c>
      <c r="AR20" s="18" t="s">
        <v>37</v>
      </c>
      <c r="AS20" s="18">
        <v>-1.1000000000000001</v>
      </c>
    </row>
    <row r="21" spans="1:45" x14ac:dyDescent="0.25">
      <c r="B21" t="s">
        <v>28</v>
      </c>
      <c r="C21" t="s">
        <v>13</v>
      </c>
      <c r="D21" t="s">
        <v>50</v>
      </c>
      <c r="E21" t="s">
        <v>152</v>
      </c>
      <c r="F21">
        <v>-4.7</v>
      </c>
      <c r="G21" s="18"/>
      <c r="H21" s="18">
        <v>-0.7</v>
      </c>
      <c r="I21" s="10" t="s">
        <v>15</v>
      </c>
      <c r="J21" s="10">
        <f t="shared" si="0"/>
        <v>80</v>
      </c>
      <c r="K21" s="10">
        <v>9.3000000000000007</v>
      </c>
      <c r="M21" s="8">
        <f t="shared" si="1"/>
        <v>80</v>
      </c>
      <c r="N21" s="28">
        <v>9.3000000000000007</v>
      </c>
      <c r="O21" s="28" t="s">
        <v>11</v>
      </c>
      <c r="P21" s="20">
        <f t="shared" si="2"/>
        <v>18</v>
      </c>
      <c r="Q21" s="19">
        <v>1</v>
      </c>
      <c r="R21" s="19">
        <v>1</v>
      </c>
      <c r="S21" s="18">
        <v>0</v>
      </c>
      <c r="T21" s="18"/>
      <c r="U21" s="18"/>
      <c r="V21" s="18">
        <v>-0.7</v>
      </c>
      <c r="W21" s="18">
        <f t="shared" si="3"/>
        <v>18</v>
      </c>
      <c r="X21" s="18">
        <v>2</v>
      </c>
      <c r="Y21" s="18"/>
      <c r="AL21" s="27" t="s">
        <v>13</v>
      </c>
      <c r="AM21" s="27">
        <v>4.9000000000000004</v>
      </c>
      <c r="AO21" t="s">
        <v>100</v>
      </c>
      <c r="AP21">
        <v>6.1</v>
      </c>
      <c r="AR21" s="18" t="s">
        <v>74</v>
      </c>
      <c r="AS21" s="18">
        <v>-0.7</v>
      </c>
    </row>
    <row r="22" spans="1:45" x14ac:dyDescent="0.25">
      <c r="B22" t="s">
        <v>54</v>
      </c>
      <c r="C22" t="s">
        <v>24</v>
      </c>
      <c r="D22" t="s">
        <v>50</v>
      </c>
      <c r="E22" t="s">
        <v>129</v>
      </c>
      <c r="F22">
        <v>-5.0999999999999996</v>
      </c>
      <c r="G22" s="18"/>
      <c r="H22" s="18">
        <v>0.5</v>
      </c>
      <c r="I22" s="10" t="s">
        <v>176</v>
      </c>
      <c r="J22" s="10">
        <f t="shared" si="0"/>
        <v>84</v>
      </c>
      <c r="K22" s="10">
        <v>10.199999999999999</v>
      </c>
      <c r="M22" s="8">
        <f t="shared" si="1"/>
        <v>84</v>
      </c>
      <c r="N22" s="28">
        <v>10.199999999999999</v>
      </c>
      <c r="O22" s="28" t="s">
        <v>11</v>
      </c>
      <c r="P22" s="20">
        <f t="shared" si="2"/>
        <v>20</v>
      </c>
      <c r="Q22" s="19">
        <v>0</v>
      </c>
      <c r="R22" s="19">
        <v>0</v>
      </c>
      <c r="S22" s="18">
        <v>0</v>
      </c>
      <c r="T22" s="18"/>
      <c r="U22" s="18"/>
      <c r="V22" s="18">
        <v>0.5</v>
      </c>
      <c r="W22" s="18">
        <f>W21+2</f>
        <v>20</v>
      </c>
      <c r="X22" s="18">
        <v>0</v>
      </c>
      <c r="Y22" s="18"/>
      <c r="AL22" s="27" t="s">
        <v>13</v>
      </c>
      <c r="AM22" s="27">
        <v>5.3</v>
      </c>
      <c r="AO22" t="s">
        <v>100</v>
      </c>
      <c r="AP22">
        <v>5.9</v>
      </c>
      <c r="AR22" s="18" t="s">
        <v>74</v>
      </c>
      <c r="AS22" s="18">
        <v>0.5</v>
      </c>
    </row>
    <row r="23" spans="1:45" x14ac:dyDescent="0.25">
      <c r="A23" t="s">
        <v>56</v>
      </c>
      <c r="B23" t="s">
        <v>23</v>
      </c>
      <c r="C23" t="s">
        <v>47</v>
      </c>
      <c r="D23" t="s">
        <v>57</v>
      </c>
      <c r="E23" t="s">
        <v>32</v>
      </c>
      <c r="F23">
        <v>2.2999999999999998</v>
      </c>
      <c r="G23" s="18" t="s">
        <v>14</v>
      </c>
      <c r="H23" s="18">
        <v>1.1000000000000001</v>
      </c>
      <c r="I23" s="10" t="s">
        <v>177</v>
      </c>
      <c r="J23" s="10">
        <f t="shared" si="0"/>
        <v>88</v>
      </c>
      <c r="K23" s="10">
        <v>11.4</v>
      </c>
      <c r="M23" s="8">
        <f t="shared" si="1"/>
        <v>88</v>
      </c>
      <c r="N23" s="28">
        <v>11</v>
      </c>
      <c r="O23" s="28" t="s">
        <v>11</v>
      </c>
      <c r="P23" s="21" t="s">
        <v>184</v>
      </c>
      <c r="Q23" s="21" t="s">
        <v>186</v>
      </c>
      <c r="R23" s="21" t="s">
        <v>185</v>
      </c>
      <c r="S23" s="21" t="s">
        <v>44</v>
      </c>
      <c r="T23" s="21" t="s">
        <v>36</v>
      </c>
      <c r="U23" s="21"/>
      <c r="V23" s="18">
        <v>1.1000000000000001</v>
      </c>
      <c r="W23" s="18"/>
      <c r="X23" s="18"/>
      <c r="Y23" s="18"/>
      <c r="AL23" s="27" t="s">
        <v>13</v>
      </c>
      <c r="AM23" s="27">
        <v>6.3</v>
      </c>
      <c r="AO23" t="s">
        <v>34</v>
      </c>
      <c r="AP23">
        <v>5.5</v>
      </c>
      <c r="AR23" s="18" t="s">
        <v>158</v>
      </c>
      <c r="AS23" s="18">
        <v>1.1000000000000001</v>
      </c>
    </row>
    <row r="24" spans="1:45" x14ac:dyDescent="0.25">
      <c r="B24" t="s">
        <v>26</v>
      </c>
      <c r="C24" t="s">
        <v>47</v>
      </c>
      <c r="D24" t="s">
        <v>57</v>
      </c>
      <c r="E24" t="s">
        <v>165</v>
      </c>
      <c r="F24">
        <v>2.6</v>
      </c>
      <c r="G24" s="18"/>
      <c r="H24" s="18">
        <v>1.2</v>
      </c>
      <c r="I24" s="10" t="s">
        <v>71</v>
      </c>
      <c r="J24" s="10">
        <f t="shared" si="0"/>
        <v>92</v>
      </c>
      <c r="K24" s="10">
        <v>15.7</v>
      </c>
      <c r="M24" s="8">
        <f t="shared" si="1"/>
        <v>92</v>
      </c>
      <c r="N24" s="28">
        <v>15.7</v>
      </c>
      <c r="O24" s="28" t="s">
        <v>11</v>
      </c>
      <c r="P24" s="20">
        <v>-20</v>
      </c>
      <c r="Q24" s="19">
        <f t="array" ref="Q24:Q44">FREQUENCY(K2:K26, P24:P44)</f>
        <v>0</v>
      </c>
      <c r="R24" s="19">
        <f t="array" ref="R24:R44">FREQUENCY(K27:K36, P24:P44)</f>
        <v>0</v>
      </c>
      <c r="S24" s="18">
        <f t="array" ref="S24:S44">FREQUENCY(K37:K46, P24:P44)</f>
        <v>0</v>
      </c>
      <c r="T24" s="18">
        <f t="array" ref="T24:T44">FREQUENCY(K47:K61, P24:P44)</f>
        <v>0</v>
      </c>
      <c r="U24" s="18"/>
      <c r="V24" s="18">
        <v>1.2</v>
      </c>
      <c r="W24" s="31" t="s">
        <v>190</v>
      </c>
      <c r="X24" s="18"/>
      <c r="Y24" s="18"/>
      <c r="AL24" s="27" t="s">
        <v>13</v>
      </c>
      <c r="AM24" s="27">
        <v>6.7</v>
      </c>
      <c r="AO24" t="s">
        <v>82</v>
      </c>
      <c r="AP24">
        <v>5.3</v>
      </c>
      <c r="AR24" s="18" t="s">
        <v>30</v>
      </c>
      <c r="AS24" s="18">
        <v>1.2</v>
      </c>
    </row>
    <row r="25" spans="1:45" x14ac:dyDescent="0.25">
      <c r="A25" t="s">
        <v>59</v>
      </c>
      <c r="B25" t="s">
        <v>23</v>
      </c>
      <c r="C25" t="s">
        <v>13</v>
      </c>
      <c r="D25" t="s">
        <v>60</v>
      </c>
      <c r="E25" t="s">
        <v>71</v>
      </c>
      <c r="F25">
        <v>15.7</v>
      </c>
      <c r="G25" s="18" t="s">
        <v>14</v>
      </c>
      <c r="H25" s="18">
        <v>1.3</v>
      </c>
      <c r="I25" s="10" t="s">
        <v>71</v>
      </c>
      <c r="J25" s="10">
        <f t="shared" si="0"/>
        <v>96</v>
      </c>
      <c r="K25" s="10">
        <v>15.7</v>
      </c>
      <c r="M25" s="8">
        <f t="shared" si="1"/>
        <v>96</v>
      </c>
      <c r="N25" s="28">
        <v>15.7</v>
      </c>
      <c r="O25" s="28" t="s">
        <v>11</v>
      </c>
      <c r="P25" s="20">
        <f>P24+2</f>
        <v>-18</v>
      </c>
      <c r="Q25" s="19">
        <v>0</v>
      </c>
      <c r="R25" s="19">
        <v>0</v>
      </c>
      <c r="S25" s="18">
        <v>0</v>
      </c>
      <c r="T25" s="18">
        <v>0</v>
      </c>
      <c r="U25" s="18"/>
      <c r="V25" s="18">
        <v>1.3</v>
      </c>
      <c r="W25" s="31" t="s">
        <v>191</v>
      </c>
      <c r="X25" s="18"/>
      <c r="Y25" s="18"/>
      <c r="AL25" s="27" t="s">
        <v>13</v>
      </c>
      <c r="AM25" s="27">
        <v>9.3000000000000007</v>
      </c>
      <c r="AO25" t="s">
        <v>60</v>
      </c>
      <c r="AP25">
        <v>4.9000000000000004</v>
      </c>
      <c r="AR25" s="18" t="s">
        <v>156</v>
      </c>
      <c r="AS25" s="18">
        <v>1.3</v>
      </c>
    </row>
    <row r="26" spans="1:45" ht="14.45" customHeight="1" x14ac:dyDescent="0.25">
      <c r="B26" t="s">
        <v>26</v>
      </c>
      <c r="C26" t="s">
        <v>13</v>
      </c>
      <c r="D26" t="s">
        <v>60</v>
      </c>
      <c r="E26" t="s">
        <v>71</v>
      </c>
      <c r="F26">
        <v>15.7</v>
      </c>
      <c r="G26" s="18"/>
      <c r="H26" s="18">
        <v>1.7</v>
      </c>
      <c r="I26" s="10" t="s">
        <v>153</v>
      </c>
      <c r="J26" s="10">
        <f t="shared" si="0"/>
        <v>100</v>
      </c>
      <c r="K26" s="10">
        <v>16.2</v>
      </c>
      <c r="M26" s="8">
        <f t="shared" si="1"/>
        <v>100</v>
      </c>
      <c r="N26" s="28">
        <v>16.2</v>
      </c>
      <c r="O26" s="28" t="s">
        <v>11</v>
      </c>
      <c r="P26" s="20">
        <f t="shared" ref="P26:P44" si="4">P25+2</f>
        <v>-16</v>
      </c>
      <c r="Q26" s="19">
        <v>0</v>
      </c>
      <c r="R26" s="19">
        <v>0</v>
      </c>
      <c r="S26" s="18">
        <v>0</v>
      </c>
      <c r="T26" s="18">
        <v>0</v>
      </c>
      <c r="U26" s="18"/>
      <c r="V26" s="18">
        <v>1.7</v>
      </c>
      <c r="W26" s="31" t="s">
        <v>192</v>
      </c>
      <c r="X26" s="18"/>
      <c r="Y26" s="18"/>
      <c r="AL26" s="27" t="s">
        <v>13</v>
      </c>
      <c r="AM26" s="27">
        <v>11</v>
      </c>
      <c r="AO26" t="s">
        <v>89</v>
      </c>
      <c r="AP26">
        <v>4.7</v>
      </c>
      <c r="AR26" s="18" t="s">
        <v>110</v>
      </c>
      <c r="AS26" s="18">
        <v>1.7</v>
      </c>
    </row>
    <row r="27" spans="1:45" x14ac:dyDescent="0.25">
      <c r="A27" t="s">
        <v>63</v>
      </c>
      <c r="C27" t="s">
        <v>13</v>
      </c>
      <c r="D27" t="s">
        <v>60</v>
      </c>
      <c r="E27" t="s">
        <v>166</v>
      </c>
      <c r="F27">
        <v>4.9000000000000004</v>
      </c>
      <c r="G27" s="18" t="s">
        <v>14</v>
      </c>
      <c r="H27" s="18">
        <v>1.9</v>
      </c>
      <c r="I27" s="11" t="s">
        <v>171</v>
      </c>
      <c r="J27" s="11">
        <f>100/10</f>
        <v>10</v>
      </c>
      <c r="K27" s="11">
        <v>-14.1</v>
      </c>
      <c r="M27" s="8">
        <f>100/30</f>
        <v>3.3333333333333335</v>
      </c>
      <c r="N27" s="29">
        <v>-14.5</v>
      </c>
      <c r="O27" s="29" t="s">
        <v>21</v>
      </c>
      <c r="P27" s="20">
        <f t="shared" si="4"/>
        <v>-14</v>
      </c>
      <c r="Q27" s="19">
        <v>2</v>
      </c>
      <c r="R27" s="19">
        <v>1</v>
      </c>
      <c r="S27" s="18">
        <v>0</v>
      </c>
      <c r="T27" s="18">
        <v>0</v>
      </c>
      <c r="U27" s="18"/>
      <c r="V27" s="18">
        <v>1.9</v>
      </c>
      <c r="W27" s="31" t="s">
        <v>193</v>
      </c>
      <c r="X27" s="18"/>
      <c r="Y27" s="18"/>
      <c r="AL27" s="27" t="s">
        <v>13</v>
      </c>
      <c r="AM27" s="27">
        <v>11.2</v>
      </c>
      <c r="AO27" t="s">
        <v>70</v>
      </c>
      <c r="AP27">
        <v>3.4</v>
      </c>
      <c r="AR27" s="18" t="s">
        <v>112</v>
      </c>
      <c r="AS27" s="18">
        <v>1.9</v>
      </c>
    </row>
    <row r="28" spans="1:45" x14ac:dyDescent="0.25">
      <c r="A28" t="s">
        <v>66</v>
      </c>
      <c r="B28" t="s">
        <v>23</v>
      </c>
      <c r="C28" t="s">
        <v>13</v>
      </c>
      <c r="D28" t="s">
        <v>60</v>
      </c>
      <c r="E28" t="s">
        <v>167</v>
      </c>
      <c r="F28">
        <v>6.7</v>
      </c>
      <c r="G28" s="18" t="s">
        <v>21</v>
      </c>
      <c r="H28" s="18">
        <v>2.2999999999999998</v>
      </c>
      <c r="I28" s="11" t="s">
        <v>161</v>
      </c>
      <c r="J28" s="11">
        <f>100/10+J27</f>
        <v>20</v>
      </c>
      <c r="K28" s="11">
        <v>-6.5</v>
      </c>
      <c r="M28" s="8">
        <f>100/30+M27</f>
        <v>6.666666666666667</v>
      </c>
      <c r="N28" s="29">
        <v>-14.4</v>
      </c>
      <c r="O28" s="29" t="s">
        <v>21</v>
      </c>
      <c r="P28" s="20">
        <f t="shared" si="4"/>
        <v>-12</v>
      </c>
      <c r="Q28" s="19">
        <v>0</v>
      </c>
      <c r="R28" s="19">
        <v>0</v>
      </c>
      <c r="S28" s="18">
        <v>0</v>
      </c>
      <c r="T28" s="18">
        <v>0</v>
      </c>
      <c r="U28" s="18"/>
      <c r="V28" s="18">
        <v>2.2999999999999998</v>
      </c>
      <c r="W28" s="31" t="s">
        <v>194</v>
      </c>
      <c r="X28" s="18"/>
      <c r="Y28" s="18"/>
      <c r="AL28" s="27" t="s">
        <v>13</v>
      </c>
      <c r="AM28" s="27">
        <v>11.4</v>
      </c>
      <c r="AO28" t="s">
        <v>70</v>
      </c>
      <c r="AP28">
        <v>3.1</v>
      </c>
      <c r="AR28" s="18" t="s">
        <v>41</v>
      </c>
      <c r="AS28" s="18">
        <v>2.2999999999999998</v>
      </c>
    </row>
    <row r="29" spans="1:45" ht="14.45" customHeight="1" x14ac:dyDescent="0.25">
      <c r="B29" t="s">
        <v>26</v>
      </c>
      <c r="C29" t="s">
        <v>24</v>
      </c>
      <c r="D29" t="s">
        <v>60</v>
      </c>
      <c r="E29" t="s">
        <v>167</v>
      </c>
      <c r="F29">
        <v>7.8</v>
      </c>
      <c r="G29" s="18"/>
      <c r="H29" s="18">
        <v>2.2999999999999998</v>
      </c>
      <c r="I29" s="11" t="s">
        <v>129</v>
      </c>
      <c r="J29" s="11">
        <f t="shared" ref="J29:J36" si="5">100/10+J28</f>
        <v>30</v>
      </c>
      <c r="K29" s="11">
        <v>-5.0999999999999996</v>
      </c>
      <c r="M29" s="8">
        <f t="shared" ref="M29:M56" si="6">100/30+M28</f>
        <v>10</v>
      </c>
      <c r="N29" s="29">
        <v>-14.1</v>
      </c>
      <c r="O29" s="29" t="s">
        <v>21</v>
      </c>
      <c r="P29" s="20">
        <f t="shared" si="4"/>
        <v>-10</v>
      </c>
      <c r="Q29" s="19">
        <v>1</v>
      </c>
      <c r="R29" s="19">
        <v>0</v>
      </c>
      <c r="S29" s="18">
        <v>0</v>
      </c>
      <c r="T29" s="18">
        <v>0</v>
      </c>
      <c r="U29" s="18"/>
      <c r="V29" s="18">
        <v>2.2999999999999998</v>
      </c>
      <c r="W29" s="31" t="s">
        <v>195</v>
      </c>
      <c r="X29" s="18"/>
      <c r="Y29" s="18"/>
      <c r="AL29" s="27" t="s">
        <v>13</v>
      </c>
      <c r="AM29" s="27">
        <v>11.5</v>
      </c>
      <c r="AO29" t="s">
        <v>42</v>
      </c>
      <c r="AP29">
        <v>3</v>
      </c>
      <c r="AR29" s="18" t="s">
        <v>56</v>
      </c>
      <c r="AS29" s="18">
        <v>2.2999999999999998</v>
      </c>
    </row>
    <row r="30" spans="1:45" x14ac:dyDescent="0.25">
      <c r="A30" t="s">
        <v>69</v>
      </c>
      <c r="B30" t="s">
        <v>23</v>
      </c>
      <c r="C30" t="s">
        <v>13</v>
      </c>
      <c r="D30" t="s">
        <v>70</v>
      </c>
      <c r="E30" t="s">
        <v>71</v>
      </c>
      <c r="F30">
        <v>3.4</v>
      </c>
      <c r="G30" s="18" t="s">
        <v>14</v>
      </c>
      <c r="H30" s="18">
        <v>2.5</v>
      </c>
      <c r="I30" s="11" t="s">
        <v>152</v>
      </c>
      <c r="J30" s="11">
        <f t="shared" si="5"/>
        <v>40</v>
      </c>
      <c r="K30" s="11">
        <v>-4.7</v>
      </c>
      <c r="M30" s="8">
        <f t="shared" si="6"/>
        <v>13.333333333333334</v>
      </c>
      <c r="N30" s="29">
        <v>-6.5</v>
      </c>
      <c r="O30" s="29" t="s">
        <v>21</v>
      </c>
      <c r="P30" s="20">
        <f t="shared" si="4"/>
        <v>-8</v>
      </c>
      <c r="Q30" s="19">
        <v>0</v>
      </c>
      <c r="R30" s="19">
        <v>0</v>
      </c>
      <c r="S30" s="18">
        <v>0</v>
      </c>
      <c r="T30" s="18">
        <v>0</v>
      </c>
      <c r="U30" s="18"/>
      <c r="V30" s="18">
        <v>2.5</v>
      </c>
      <c r="W30" s="31" t="s">
        <v>196</v>
      </c>
      <c r="X30" s="18"/>
      <c r="Y30" s="18"/>
      <c r="AL30" s="27" t="s">
        <v>13</v>
      </c>
      <c r="AM30" s="27">
        <v>11.5</v>
      </c>
      <c r="AO30" t="s">
        <v>70</v>
      </c>
      <c r="AP30">
        <v>2.9</v>
      </c>
      <c r="AR30" s="18" t="s">
        <v>37</v>
      </c>
      <c r="AS30" s="18">
        <v>2.5</v>
      </c>
    </row>
    <row r="31" spans="1:45" ht="14.45" customHeight="1" x14ac:dyDescent="0.25">
      <c r="B31" t="s">
        <v>26</v>
      </c>
      <c r="C31" t="s">
        <v>73</v>
      </c>
      <c r="D31" t="s">
        <v>70</v>
      </c>
      <c r="E31" t="s">
        <v>168</v>
      </c>
      <c r="F31">
        <v>3.1</v>
      </c>
      <c r="G31" s="18"/>
      <c r="H31" s="18">
        <v>2.6</v>
      </c>
      <c r="I31" s="11" t="s">
        <v>152</v>
      </c>
      <c r="J31" s="11">
        <f t="shared" si="5"/>
        <v>50</v>
      </c>
      <c r="K31" s="11">
        <v>5.3</v>
      </c>
      <c r="M31" s="8">
        <f t="shared" si="6"/>
        <v>16.666666666666668</v>
      </c>
      <c r="N31" s="29">
        <v>-5.0999999999999996</v>
      </c>
      <c r="O31" s="29" t="s">
        <v>21</v>
      </c>
      <c r="P31" s="20">
        <f t="shared" si="4"/>
        <v>-6</v>
      </c>
      <c r="Q31" s="19">
        <v>0</v>
      </c>
      <c r="R31" s="19">
        <v>1</v>
      </c>
      <c r="S31" s="18">
        <v>0</v>
      </c>
      <c r="T31" s="18">
        <v>0</v>
      </c>
      <c r="U31" s="18"/>
      <c r="V31" s="18">
        <v>2.6</v>
      </c>
      <c r="W31" s="31" t="s">
        <v>197</v>
      </c>
      <c r="X31" s="18"/>
      <c r="Y31" s="18"/>
      <c r="AL31" s="27" t="s">
        <v>13</v>
      </c>
      <c r="AM31" s="27">
        <v>11.5</v>
      </c>
      <c r="AO31" t="s">
        <v>138</v>
      </c>
      <c r="AP31">
        <v>2.8</v>
      </c>
      <c r="AR31" s="18" t="s">
        <v>56</v>
      </c>
      <c r="AS31" s="18">
        <v>2.6</v>
      </c>
    </row>
    <row r="32" spans="1:45" x14ac:dyDescent="0.25">
      <c r="B32" t="s">
        <v>28</v>
      </c>
      <c r="C32" t="s">
        <v>47</v>
      </c>
      <c r="D32" t="s">
        <v>70</v>
      </c>
      <c r="F32">
        <v>2.9</v>
      </c>
      <c r="G32" s="18"/>
      <c r="H32" s="18">
        <v>2.8</v>
      </c>
      <c r="I32" s="11" t="s">
        <v>175</v>
      </c>
      <c r="J32" s="11">
        <f t="shared" si="5"/>
        <v>60</v>
      </c>
      <c r="K32" s="11">
        <v>5.9</v>
      </c>
      <c r="M32" s="8">
        <f t="shared" si="6"/>
        <v>20</v>
      </c>
      <c r="N32" s="29">
        <v>-4.4000000000000004</v>
      </c>
      <c r="O32" s="29" t="s">
        <v>21</v>
      </c>
      <c r="P32" s="20">
        <f t="shared" si="4"/>
        <v>-4</v>
      </c>
      <c r="Q32" s="19">
        <v>4</v>
      </c>
      <c r="R32" s="19">
        <v>2</v>
      </c>
      <c r="S32" s="18">
        <v>0</v>
      </c>
      <c r="T32" s="18">
        <v>4</v>
      </c>
      <c r="U32" s="18"/>
      <c r="V32" s="18">
        <v>2.8</v>
      </c>
      <c r="W32" s="31" t="s">
        <v>198</v>
      </c>
      <c r="X32" s="18"/>
      <c r="Y32" s="18"/>
      <c r="AL32" s="27" t="s">
        <v>13</v>
      </c>
      <c r="AM32" s="27">
        <v>12.2</v>
      </c>
      <c r="AO32" t="s">
        <v>57</v>
      </c>
      <c r="AP32">
        <v>2.6</v>
      </c>
      <c r="AR32" s="18" t="s">
        <v>158</v>
      </c>
      <c r="AS32" s="18">
        <v>2.8</v>
      </c>
    </row>
    <row r="33" spans="1:45" x14ac:dyDescent="0.25">
      <c r="A33" t="s">
        <v>74</v>
      </c>
      <c r="B33" t="s">
        <v>23</v>
      </c>
      <c r="C33" t="s">
        <v>13</v>
      </c>
      <c r="D33" t="s">
        <v>70</v>
      </c>
      <c r="E33" t="s">
        <v>169</v>
      </c>
      <c r="F33">
        <v>0.5</v>
      </c>
      <c r="G33" s="18" t="s">
        <v>14</v>
      </c>
      <c r="H33" s="18">
        <v>2.9</v>
      </c>
      <c r="I33" s="11" t="s">
        <v>171</v>
      </c>
      <c r="J33" s="11">
        <f t="shared" si="5"/>
        <v>70</v>
      </c>
      <c r="K33" s="11">
        <v>6.3</v>
      </c>
      <c r="M33" s="8">
        <f t="shared" si="6"/>
        <v>23.333333333333332</v>
      </c>
      <c r="N33" s="29">
        <v>-4.4000000000000004</v>
      </c>
      <c r="O33" s="29" t="s">
        <v>21</v>
      </c>
      <c r="P33" s="20">
        <f t="shared" si="4"/>
        <v>-2</v>
      </c>
      <c r="Q33" s="19">
        <v>2</v>
      </c>
      <c r="R33" s="19">
        <v>0</v>
      </c>
      <c r="S33" s="18">
        <v>0</v>
      </c>
      <c r="T33" s="18">
        <v>1</v>
      </c>
      <c r="U33" s="18"/>
      <c r="V33" s="18">
        <v>2.9</v>
      </c>
      <c r="W33" s="31" t="s">
        <v>199</v>
      </c>
      <c r="X33" s="18"/>
      <c r="Y33" s="18"/>
      <c r="AL33" s="27" t="s">
        <v>13</v>
      </c>
      <c r="AM33" s="27">
        <v>15.7</v>
      </c>
      <c r="AO33" t="s">
        <v>38</v>
      </c>
      <c r="AP33">
        <v>2.5</v>
      </c>
      <c r="AR33" s="18" t="s">
        <v>69</v>
      </c>
      <c r="AS33" s="18">
        <v>2.9</v>
      </c>
    </row>
    <row r="34" spans="1:45" ht="14.45" customHeight="1" x14ac:dyDescent="0.25">
      <c r="B34" t="s">
        <v>26</v>
      </c>
      <c r="C34" t="s">
        <v>13</v>
      </c>
      <c r="D34" t="s">
        <v>70</v>
      </c>
      <c r="E34" t="s">
        <v>170</v>
      </c>
      <c r="F34">
        <v>-0.7</v>
      </c>
      <c r="G34" s="18"/>
      <c r="H34" s="18">
        <v>3</v>
      </c>
      <c r="I34" s="11" t="s">
        <v>178</v>
      </c>
      <c r="J34" s="11">
        <f t="shared" si="5"/>
        <v>80</v>
      </c>
      <c r="K34" s="11">
        <v>7.8</v>
      </c>
      <c r="M34" s="8">
        <f t="shared" si="6"/>
        <v>26.666666666666664</v>
      </c>
      <c r="N34" s="29">
        <v>-3.4</v>
      </c>
      <c r="O34" s="29" t="s">
        <v>21</v>
      </c>
      <c r="P34" s="20">
        <f t="shared" si="4"/>
        <v>0</v>
      </c>
      <c r="Q34" s="19">
        <v>0</v>
      </c>
      <c r="R34" s="19">
        <v>0</v>
      </c>
      <c r="S34" s="18">
        <v>1</v>
      </c>
      <c r="T34" s="18">
        <v>1</v>
      </c>
      <c r="U34" s="18"/>
      <c r="V34" s="18">
        <v>3</v>
      </c>
      <c r="W34" s="31" t="s">
        <v>200</v>
      </c>
      <c r="X34" s="18"/>
      <c r="Y34" s="18"/>
      <c r="AL34" s="27" t="s">
        <v>13</v>
      </c>
      <c r="AM34" s="27">
        <v>15.7</v>
      </c>
      <c r="AO34" t="s">
        <v>42</v>
      </c>
      <c r="AP34">
        <v>2.2999999999999998</v>
      </c>
      <c r="AR34" s="18" t="s">
        <v>41</v>
      </c>
      <c r="AS34" s="18">
        <v>3</v>
      </c>
    </row>
    <row r="35" spans="1:45" x14ac:dyDescent="0.25">
      <c r="A35" t="s">
        <v>80</v>
      </c>
      <c r="C35" t="s">
        <v>13</v>
      </c>
      <c r="D35" t="s">
        <v>9</v>
      </c>
      <c r="E35" t="s">
        <v>171</v>
      </c>
      <c r="F35">
        <v>6.3</v>
      </c>
      <c r="G35" s="18" t="s">
        <v>14</v>
      </c>
      <c r="H35" s="18">
        <v>3.1</v>
      </c>
      <c r="I35" s="11" t="s">
        <v>152</v>
      </c>
      <c r="J35" s="11">
        <f t="shared" si="5"/>
        <v>90</v>
      </c>
      <c r="K35" s="11">
        <v>11.5</v>
      </c>
      <c r="M35" s="8">
        <f t="shared" si="6"/>
        <v>29.999999999999996</v>
      </c>
      <c r="N35" s="29">
        <v>-2.8</v>
      </c>
      <c r="O35" s="29" t="s">
        <v>21</v>
      </c>
      <c r="P35" s="20">
        <f t="shared" si="4"/>
        <v>2</v>
      </c>
      <c r="Q35" s="19">
        <v>2</v>
      </c>
      <c r="R35" s="19">
        <v>0</v>
      </c>
      <c r="S35" s="18">
        <v>4</v>
      </c>
      <c r="T35" s="18">
        <v>0</v>
      </c>
      <c r="U35" s="18"/>
      <c r="V35" s="18">
        <v>3.1</v>
      </c>
      <c r="W35" s="31" t="s">
        <v>201</v>
      </c>
      <c r="X35" s="18"/>
      <c r="Y35" s="18"/>
      <c r="AL35" s="27" t="s">
        <v>13</v>
      </c>
      <c r="AM35" s="27">
        <v>16.2</v>
      </c>
      <c r="AO35" t="s">
        <v>57</v>
      </c>
      <c r="AP35">
        <v>2.2999999999999998</v>
      </c>
      <c r="AR35" s="18" t="s">
        <v>69</v>
      </c>
      <c r="AS35" s="18">
        <v>3.1</v>
      </c>
    </row>
    <row r="36" spans="1:45" x14ac:dyDescent="0.25">
      <c r="A36" t="s">
        <v>81</v>
      </c>
      <c r="C36" t="s">
        <v>13</v>
      </c>
      <c r="D36" t="s">
        <v>82</v>
      </c>
      <c r="E36" t="s">
        <v>152</v>
      </c>
      <c r="F36">
        <v>5.3</v>
      </c>
      <c r="G36" s="18" t="s">
        <v>14</v>
      </c>
      <c r="H36" s="18">
        <v>3.4</v>
      </c>
      <c r="I36" s="11" t="s">
        <v>171</v>
      </c>
      <c r="J36" s="11">
        <f t="shared" si="5"/>
        <v>100</v>
      </c>
      <c r="K36" s="11">
        <v>17.3</v>
      </c>
      <c r="M36" s="8">
        <f t="shared" si="6"/>
        <v>33.333333333333329</v>
      </c>
      <c r="N36" s="29">
        <v>-0.7</v>
      </c>
      <c r="O36" s="29" t="s">
        <v>21</v>
      </c>
      <c r="P36" s="20">
        <f t="shared" si="4"/>
        <v>4</v>
      </c>
      <c r="Q36" s="19">
        <v>5</v>
      </c>
      <c r="R36" s="19">
        <v>0</v>
      </c>
      <c r="S36" s="18">
        <v>3</v>
      </c>
      <c r="T36" s="18">
        <v>1</v>
      </c>
      <c r="U36" s="18"/>
      <c r="V36" s="18">
        <v>3.4</v>
      </c>
      <c r="W36" s="31" t="s">
        <v>202</v>
      </c>
      <c r="X36" s="18"/>
      <c r="Y36" s="18"/>
      <c r="AL36" s="27" t="s">
        <v>13</v>
      </c>
      <c r="AM36" s="27">
        <v>17.3</v>
      </c>
      <c r="AO36" t="s">
        <v>113</v>
      </c>
      <c r="AP36">
        <v>1.9</v>
      </c>
      <c r="AR36" s="18" t="s">
        <v>69</v>
      </c>
      <c r="AS36" s="18">
        <v>3.4</v>
      </c>
    </row>
    <row r="37" spans="1:45" x14ac:dyDescent="0.25">
      <c r="A37" t="s">
        <v>87</v>
      </c>
      <c r="B37" t="s">
        <v>23</v>
      </c>
      <c r="C37" s="15" t="s">
        <v>88</v>
      </c>
      <c r="D37" t="s">
        <v>34</v>
      </c>
      <c r="E37" t="s">
        <v>172</v>
      </c>
      <c r="F37">
        <v>5.5</v>
      </c>
      <c r="G37" s="18" t="s">
        <v>14</v>
      </c>
      <c r="H37" s="18">
        <v>4.7</v>
      </c>
      <c r="I37" s="12" t="s">
        <v>164</v>
      </c>
      <c r="J37" s="12">
        <f>100/10</f>
        <v>10</v>
      </c>
      <c r="K37" s="12">
        <v>-0.7</v>
      </c>
      <c r="M37" s="8">
        <f t="shared" si="6"/>
        <v>36.666666666666664</v>
      </c>
      <c r="N37" s="29">
        <v>0.5</v>
      </c>
      <c r="O37" s="29" t="s">
        <v>21</v>
      </c>
      <c r="P37" s="20">
        <f t="shared" si="4"/>
        <v>6</v>
      </c>
      <c r="Q37" s="19">
        <v>2</v>
      </c>
      <c r="R37" s="19">
        <v>2</v>
      </c>
      <c r="S37" s="18">
        <v>0</v>
      </c>
      <c r="T37" s="18">
        <v>1</v>
      </c>
      <c r="U37" s="18"/>
      <c r="V37" s="18">
        <v>4.7</v>
      </c>
      <c r="W37" s="31" t="s">
        <v>203</v>
      </c>
      <c r="X37" s="18"/>
      <c r="Y37" s="18"/>
      <c r="AL37" s="13" t="s">
        <v>8</v>
      </c>
      <c r="AM37" s="13">
        <v>1.3</v>
      </c>
      <c r="AO37" t="s">
        <v>94</v>
      </c>
      <c r="AP37">
        <v>1.7</v>
      </c>
      <c r="AR37" s="18" t="s">
        <v>87</v>
      </c>
      <c r="AS37" s="18">
        <v>4.7</v>
      </c>
    </row>
    <row r="38" spans="1:45" x14ac:dyDescent="0.25">
      <c r="B38" t="s">
        <v>26</v>
      </c>
      <c r="C38" t="s">
        <v>47</v>
      </c>
      <c r="D38" t="s">
        <v>89</v>
      </c>
      <c r="E38" t="s">
        <v>92</v>
      </c>
      <c r="F38">
        <v>4.7</v>
      </c>
      <c r="G38" s="18"/>
      <c r="H38" s="18">
        <v>4.9000000000000004</v>
      </c>
      <c r="I38" s="12" t="s">
        <v>111</v>
      </c>
      <c r="J38" s="12">
        <f>100/10+J37</f>
        <v>20</v>
      </c>
      <c r="K38" s="12">
        <v>0.5</v>
      </c>
      <c r="M38" s="8">
        <f t="shared" si="6"/>
        <v>40</v>
      </c>
      <c r="N38" s="29">
        <v>1.2</v>
      </c>
      <c r="O38" s="29" t="s">
        <v>21</v>
      </c>
      <c r="P38" s="20">
        <f t="shared" si="4"/>
        <v>8</v>
      </c>
      <c r="Q38" s="19">
        <v>1</v>
      </c>
      <c r="R38" s="19">
        <v>2</v>
      </c>
      <c r="S38" s="18">
        <v>0</v>
      </c>
      <c r="T38" s="18">
        <v>4</v>
      </c>
      <c r="U38" s="18"/>
      <c r="V38" s="18">
        <v>4.9000000000000004</v>
      </c>
      <c r="W38" s="31" t="s">
        <v>204</v>
      </c>
      <c r="X38" s="18"/>
      <c r="Y38" s="18"/>
      <c r="AL38" s="13" t="s">
        <v>8</v>
      </c>
      <c r="AM38" s="13">
        <v>2.8</v>
      </c>
      <c r="AO38" t="s">
        <v>134</v>
      </c>
      <c r="AP38">
        <v>1.3</v>
      </c>
      <c r="AR38" s="18" t="s">
        <v>63</v>
      </c>
      <c r="AS38" s="18">
        <v>4.9000000000000004</v>
      </c>
    </row>
    <row r="39" spans="1:45" ht="14.45" customHeight="1" x14ac:dyDescent="0.25">
      <c r="A39" t="s">
        <v>93</v>
      </c>
      <c r="C39" t="s">
        <v>13</v>
      </c>
      <c r="D39" t="s">
        <v>94</v>
      </c>
      <c r="E39" t="s">
        <v>171</v>
      </c>
      <c r="F39">
        <v>17.3</v>
      </c>
      <c r="G39" s="18" t="s">
        <v>14</v>
      </c>
      <c r="H39" s="18">
        <v>5.3</v>
      </c>
      <c r="I39" s="12" t="s">
        <v>164</v>
      </c>
      <c r="J39" s="12">
        <f t="shared" ref="J39:J46" si="7">100/10+J38</f>
        <v>30</v>
      </c>
      <c r="K39" s="12">
        <v>1.1000000000000001</v>
      </c>
      <c r="M39" s="8">
        <f t="shared" si="6"/>
        <v>43.333333333333336</v>
      </c>
      <c r="N39" s="29">
        <v>2.9</v>
      </c>
      <c r="O39" s="29" t="s">
        <v>21</v>
      </c>
      <c r="P39" s="20">
        <f t="shared" si="4"/>
        <v>10</v>
      </c>
      <c r="Q39" s="19">
        <v>1</v>
      </c>
      <c r="R39" s="19">
        <v>0</v>
      </c>
      <c r="S39" s="18">
        <v>0</v>
      </c>
      <c r="T39" s="18">
        <v>0</v>
      </c>
      <c r="U39" s="18"/>
      <c r="V39" s="18">
        <v>5.3</v>
      </c>
      <c r="W39" s="31" t="s">
        <v>205</v>
      </c>
      <c r="X39" s="18"/>
      <c r="Y39" s="18"/>
      <c r="AL39" s="13" t="s">
        <v>88</v>
      </c>
      <c r="AM39" s="13">
        <v>5.5</v>
      </c>
      <c r="AO39" t="s">
        <v>31</v>
      </c>
      <c r="AP39">
        <v>1.2</v>
      </c>
      <c r="AR39" s="18" t="s">
        <v>81</v>
      </c>
      <c r="AS39" s="18">
        <v>5.3</v>
      </c>
    </row>
    <row r="40" spans="1:45" x14ac:dyDescent="0.25">
      <c r="A40" t="s">
        <v>95</v>
      </c>
      <c r="B40" t="s">
        <v>23</v>
      </c>
      <c r="C40" t="s">
        <v>13</v>
      </c>
      <c r="D40" t="s">
        <v>96</v>
      </c>
      <c r="E40" t="s">
        <v>173</v>
      </c>
      <c r="F40">
        <v>12.2</v>
      </c>
      <c r="G40" s="18" t="s">
        <v>14</v>
      </c>
      <c r="H40" s="18">
        <v>5.5</v>
      </c>
      <c r="I40" s="12" t="s">
        <v>135</v>
      </c>
      <c r="J40" s="12">
        <f t="shared" si="7"/>
        <v>40</v>
      </c>
      <c r="K40" s="12">
        <v>1.3</v>
      </c>
      <c r="M40" s="8">
        <f t="shared" si="6"/>
        <v>46.666666666666671</v>
      </c>
      <c r="N40" s="29">
        <v>3.1</v>
      </c>
      <c r="O40" s="29" t="s">
        <v>21</v>
      </c>
      <c r="P40" s="20">
        <f t="shared" si="4"/>
        <v>12</v>
      </c>
      <c r="Q40" s="19">
        <v>2</v>
      </c>
      <c r="R40" s="19">
        <v>1</v>
      </c>
      <c r="S40" s="18">
        <v>1</v>
      </c>
      <c r="T40" s="18">
        <v>3</v>
      </c>
      <c r="U40" s="18"/>
      <c r="V40" s="18">
        <v>5.5</v>
      </c>
      <c r="W40" s="31" t="s">
        <v>206</v>
      </c>
      <c r="X40" s="18"/>
      <c r="Y40" s="18"/>
      <c r="AL40" s="11" t="s">
        <v>47</v>
      </c>
      <c r="AM40" s="11">
        <v>-14.4</v>
      </c>
      <c r="AO40" t="s">
        <v>138</v>
      </c>
      <c r="AP40">
        <v>1.1000000000000001</v>
      </c>
      <c r="AR40" s="18" t="s">
        <v>87</v>
      </c>
      <c r="AS40" s="18">
        <v>5.5</v>
      </c>
    </row>
    <row r="41" spans="1:45" x14ac:dyDescent="0.25">
      <c r="B41" t="s">
        <v>26</v>
      </c>
      <c r="C41" t="s">
        <v>13</v>
      </c>
      <c r="D41" t="s">
        <v>96</v>
      </c>
      <c r="E41" t="s">
        <v>174</v>
      </c>
      <c r="F41">
        <v>11.5</v>
      </c>
      <c r="G41" s="18"/>
      <c r="H41" s="18">
        <v>5.9</v>
      </c>
      <c r="I41" s="12" t="s">
        <v>111</v>
      </c>
      <c r="J41" s="12">
        <f t="shared" si="7"/>
        <v>50</v>
      </c>
      <c r="K41" s="12">
        <v>1.7</v>
      </c>
      <c r="M41" s="8">
        <f t="shared" si="6"/>
        <v>50.000000000000007</v>
      </c>
      <c r="N41" s="29">
        <v>3.4</v>
      </c>
      <c r="O41" s="29" t="s">
        <v>21</v>
      </c>
      <c r="P41" s="20">
        <f t="shared" si="4"/>
        <v>14</v>
      </c>
      <c r="Q41" s="19">
        <v>0</v>
      </c>
      <c r="R41" s="19">
        <v>0</v>
      </c>
      <c r="S41" s="18">
        <v>1</v>
      </c>
      <c r="T41" s="18">
        <v>0</v>
      </c>
      <c r="U41" s="18"/>
      <c r="V41" s="18">
        <v>5.9</v>
      </c>
      <c r="W41" s="31" t="s">
        <v>207</v>
      </c>
      <c r="X41" s="18"/>
      <c r="Y41" s="18"/>
      <c r="AL41" s="11" t="s">
        <v>47</v>
      </c>
      <c r="AM41" s="11">
        <v>-14.1</v>
      </c>
      <c r="AO41" t="s">
        <v>70</v>
      </c>
      <c r="AP41">
        <v>0.5</v>
      </c>
      <c r="AR41" s="18" t="s">
        <v>95</v>
      </c>
      <c r="AS41" s="18">
        <v>5.9</v>
      </c>
    </row>
    <row r="42" spans="1:45" x14ac:dyDescent="0.25">
      <c r="A42" t="s">
        <v>99</v>
      </c>
      <c r="B42" t="s">
        <v>23</v>
      </c>
      <c r="C42" t="s">
        <v>47</v>
      </c>
      <c r="D42" t="s">
        <v>100</v>
      </c>
      <c r="E42" t="s">
        <v>85</v>
      </c>
      <c r="F42">
        <v>6.1</v>
      </c>
      <c r="G42" s="18" t="s">
        <v>14</v>
      </c>
      <c r="H42" s="18">
        <v>6.1</v>
      </c>
      <c r="I42" s="12" t="s">
        <v>164</v>
      </c>
      <c r="J42" s="12">
        <f t="shared" si="7"/>
        <v>60</v>
      </c>
      <c r="K42" s="12">
        <v>2.2999999999999998</v>
      </c>
      <c r="M42" s="8">
        <f t="shared" si="6"/>
        <v>53.333333333333343</v>
      </c>
      <c r="N42" s="29">
        <v>4.7</v>
      </c>
      <c r="O42" s="29" t="s">
        <v>21</v>
      </c>
      <c r="P42" s="20">
        <f t="shared" si="4"/>
        <v>16</v>
      </c>
      <c r="Q42" s="19">
        <v>2</v>
      </c>
      <c r="R42" s="19">
        <v>0</v>
      </c>
      <c r="S42" s="18">
        <v>0</v>
      </c>
      <c r="T42" s="18">
        <v>0</v>
      </c>
      <c r="U42" s="18"/>
      <c r="V42" s="18">
        <v>6.1</v>
      </c>
      <c r="W42" s="31" t="s">
        <v>208</v>
      </c>
      <c r="X42" s="18"/>
      <c r="Y42" s="18"/>
      <c r="AL42" s="11" t="s">
        <v>47</v>
      </c>
      <c r="AM42" s="11">
        <v>-10.4</v>
      </c>
      <c r="AO42" t="s">
        <v>70</v>
      </c>
      <c r="AP42">
        <v>-0.7</v>
      </c>
      <c r="AR42" s="18" t="s">
        <v>95</v>
      </c>
      <c r="AS42" s="18">
        <v>6.1</v>
      </c>
    </row>
    <row r="43" spans="1:45" x14ac:dyDescent="0.25">
      <c r="B43" t="s">
        <v>26</v>
      </c>
      <c r="C43" t="s">
        <v>47</v>
      </c>
      <c r="D43" t="s">
        <v>100</v>
      </c>
      <c r="E43" t="s">
        <v>175</v>
      </c>
      <c r="F43">
        <v>5.9</v>
      </c>
      <c r="G43" s="18"/>
      <c r="H43" s="18">
        <v>6.3</v>
      </c>
      <c r="I43" s="12" t="s">
        <v>165</v>
      </c>
      <c r="J43" s="12">
        <f t="shared" si="7"/>
        <v>70</v>
      </c>
      <c r="K43" s="12">
        <v>2.6</v>
      </c>
      <c r="M43" s="8">
        <f t="shared" si="6"/>
        <v>56.666666666666679</v>
      </c>
      <c r="N43" s="29">
        <v>5.3</v>
      </c>
      <c r="O43" s="29" t="s">
        <v>21</v>
      </c>
      <c r="P43" s="20">
        <f t="shared" si="4"/>
        <v>18</v>
      </c>
      <c r="Q43" s="19">
        <v>1</v>
      </c>
      <c r="R43" s="19">
        <v>1</v>
      </c>
      <c r="S43" s="18">
        <v>0</v>
      </c>
      <c r="T43" s="18">
        <v>0</v>
      </c>
      <c r="U43" s="18"/>
      <c r="V43" s="18">
        <v>6.3</v>
      </c>
      <c r="W43" s="31" t="s">
        <v>209</v>
      </c>
      <c r="X43" s="18"/>
      <c r="Y43" s="18"/>
      <c r="AL43" s="11" t="s">
        <v>47</v>
      </c>
      <c r="AM43" s="11">
        <v>-5.9</v>
      </c>
      <c r="AO43" t="s">
        <v>38</v>
      </c>
      <c r="AP43">
        <v>-1.1000000000000001</v>
      </c>
      <c r="AR43" s="18" t="s">
        <v>80</v>
      </c>
      <c r="AS43" s="18">
        <v>6.3</v>
      </c>
    </row>
    <row r="44" spans="1:45" ht="14.45" customHeight="1" x14ac:dyDescent="0.25">
      <c r="A44" t="s">
        <v>102</v>
      </c>
      <c r="C44" t="s">
        <v>24</v>
      </c>
      <c r="D44" t="s">
        <v>103</v>
      </c>
      <c r="E44" t="s">
        <v>32</v>
      </c>
      <c r="F44">
        <v>-4.8</v>
      </c>
      <c r="G44" s="18" t="s">
        <v>11</v>
      </c>
      <c r="H44" s="18">
        <v>6.7</v>
      </c>
      <c r="I44" s="12" t="s">
        <v>111</v>
      </c>
      <c r="J44" s="12">
        <f t="shared" si="7"/>
        <v>80</v>
      </c>
      <c r="K44" s="12">
        <v>3</v>
      </c>
      <c r="M44" s="8">
        <f t="shared" si="6"/>
        <v>60.000000000000014</v>
      </c>
      <c r="N44" s="29">
        <v>5.5</v>
      </c>
      <c r="O44" s="29" t="s">
        <v>21</v>
      </c>
      <c r="P44" s="20">
        <f t="shared" si="4"/>
        <v>20</v>
      </c>
      <c r="Q44" s="19">
        <v>0</v>
      </c>
      <c r="R44" s="19">
        <v>0</v>
      </c>
      <c r="S44" s="18">
        <v>0</v>
      </c>
      <c r="T44" s="18">
        <v>0</v>
      </c>
      <c r="U44" s="18"/>
      <c r="V44" s="18">
        <v>6.7</v>
      </c>
      <c r="W44" s="31" t="s">
        <v>210</v>
      </c>
      <c r="X44" s="18"/>
      <c r="Y44" s="18"/>
      <c r="AL44" s="11" t="s">
        <v>47</v>
      </c>
      <c r="AM44" s="11">
        <v>-5.0999999999999996</v>
      </c>
      <c r="AO44" t="s">
        <v>9</v>
      </c>
      <c r="AP44">
        <v>-2.2999999999999998</v>
      </c>
      <c r="AR44" s="18" t="s">
        <v>66</v>
      </c>
      <c r="AS44" s="18">
        <v>6.7</v>
      </c>
    </row>
    <row r="45" spans="1:45" x14ac:dyDescent="0.25">
      <c r="A45" t="s">
        <v>104</v>
      </c>
      <c r="C45" t="s">
        <v>13</v>
      </c>
      <c r="D45" t="s">
        <v>105</v>
      </c>
      <c r="E45" t="s">
        <v>153</v>
      </c>
      <c r="F45">
        <v>16.2</v>
      </c>
      <c r="G45" s="18" t="s">
        <v>14</v>
      </c>
      <c r="H45" s="18">
        <v>6.9</v>
      </c>
      <c r="I45" s="12" t="s">
        <v>174</v>
      </c>
      <c r="J45" s="12">
        <f t="shared" si="7"/>
        <v>90</v>
      </c>
      <c r="K45" s="12">
        <v>11.5</v>
      </c>
      <c r="M45" s="8">
        <f t="shared" si="6"/>
        <v>63.33333333333335</v>
      </c>
      <c r="N45" s="29">
        <v>5.9</v>
      </c>
      <c r="O45" s="29" t="s">
        <v>21</v>
      </c>
      <c r="P45" s="24" t="s">
        <v>184</v>
      </c>
      <c r="Q45" s="21" t="s">
        <v>189</v>
      </c>
      <c r="R45" s="21" t="s">
        <v>13</v>
      </c>
      <c r="S45" s="25" t="s">
        <v>47</v>
      </c>
      <c r="T45" s="25" t="s">
        <v>8</v>
      </c>
      <c r="U45" s="15"/>
      <c r="V45" s="18">
        <v>6.9</v>
      </c>
      <c r="W45" s="18"/>
      <c r="X45" s="18"/>
      <c r="Y45" s="18"/>
      <c r="AL45" s="11" t="s">
        <v>47</v>
      </c>
      <c r="AM45" s="11">
        <v>-2.2999999999999998</v>
      </c>
      <c r="AO45" t="s">
        <v>9</v>
      </c>
      <c r="AP45">
        <v>-2.8</v>
      </c>
      <c r="AR45" s="18" t="s">
        <v>7</v>
      </c>
      <c r="AS45" s="18">
        <v>6.9</v>
      </c>
    </row>
    <row r="46" spans="1:45" x14ac:dyDescent="0.25">
      <c r="A46" t="s">
        <v>106</v>
      </c>
      <c r="C46" t="s">
        <v>47</v>
      </c>
      <c r="D46" t="s">
        <v>107</v>
      </c>
      <c r="E46" t="s">
        <v>108</v>
      </c>
      <c r="F46">
        <v>-10.4</v>
      </c>
      <c r="G46" s="18" t="s">
        <v>14</v>
      </c>
      <c r="H46" s="18">
        <v>7.8</v>
      </c>
      <c r="I46" s="12" t="s">
        <v>173</v>
      </c>
      <c r="J46" s="12">
        <f t="shared" si="7"/>
        <v>100</v>
      </c>
      <c r="K46" s="12">
        <v>12.2</v>
      </c>
      <c r="M46" s="8">
        <f t="shared" si="6"/>
        <v>66.666666666666686</v>
      </c>
      <c r="N46" s="29">
        <v>6.1</v>
      </c>
      <c r="O46" s="29" t="s">
        <v>21</v>
      </c>
      <c r="P46" s="17">
        <v>-20</v>
      </c>
      <c r="Q46" s="15">
        <f t="array" ref="Q46:Q66">FREQUENCY(AM2:AM7, P46:P66)</f>
        <v>0</v>
      </c>
      <c r="R46" s="15">
        <f t="array" ref="R46:R66">FREQUENCY(AM8:AM36, P46:P66)</f>
        <v>0</v>
      </c>
      <c r="S46">
        <f t="array" ref="S46:S66">FREQUENCY(AM40:AM61, P46:P66)</f>
        <v>0</v>
      </c>
      <c r="T46">
        <f t="array" ref="T46:T66">FREQUENCY(AM37:AM39, P46:P66)</f>
        <v>0</v>
      </c>
      <c r="U46" s="25"/>
      <c r="V46" s="18">
        <v>7.8</v>
      </c>
      <c r="W46" s="18"/>
      <c r="X46" s="18"/>
      <c r="Y46" s="18"/>
      <c r="AL46" s="11" t="s">
        <v>73</v>
      </c>
      <c r="AM46" s="11">
        <v>-1.1000000000000001</v>
      </c>
      <c r="AO46" t="s">
        <v>9</v>
      </c>
      <c r="AP46">
        <v>-3.4</v>
      </c>
      <c r="AR46" s="18" t="s">
        <v>66</v>
      </c>
      <c r="AS46" s="18">
        <v>7.8</v>
      </c>
    </row>
    <row r="47" spans="1:45" x14ac:dyDescent="0.25">
      <c r="A47" t="s">
        <v>109</v>
      </c>
      <c r="C47" t="s">
        <v>47</v>
      </c>
      <c r="D47" t="s">
        <v>9</v>
      </c>
      <c r="E47" t="s">
        <v>71</v>
      </c>
      <c r="F47">
        <v>-2.2999999999999998</v>
      </c>
      <c r="G47" s="18" t="s">
        <v>14</v>
      </c>
      <c r="H47" s="18">
        <v>7.8</v>
      </c>
      <c r="I47" s="13" t="s">
        <v>48</v>
      </c>
      <c r="J47" s="14">
        <f>100/15</f>
        <v>6.666666666666667</v>
      </c>
      <c r="K47" s="13">
        <v>-5.9</v>
      </c>
      <c r="M47" s="8">
        <f t="shared" si="6"/>
        <v>70.000000000000014</v>
      </c>
      <c r="N47" s="29">
        <v>6.3</v>
      </c>
      <c r="O47" s="29" t="s">
        <v>21</v>
      </c>
      <c r="P47" s="17">
        <v>-18</v>
      </c>
      <c r="Q47" s="15">
        <v>0</v>
      </c>
      <c r="R47" s="15">
        <v>0</v>
      </c>
      <c r="S47">
        <v>0</v>
      </c>
      <c r="T47">
        <v>0</v>
      </c>
      <c r="V47" s="18">
        <v>7.8</v>
      </c>
      <c r="W47" s="18"/>
      <c r="X47" s="18"/>
      <c r="Y47" s="18"/>
      <c r="AL47" s="11" t="s">
        <v>47</v>
      </c>
      <c r="AM47" s="11">
        <v>1.1000000000000001</v>
      </c>
      <c r="AO47" t="s">
        <v>9</v>
      </c>
      <c r="AP47">
        <v>-4.4000000000000004</v>
      </c>
      <c r="AR47" s="18" t="s">
        <v>154</v>
      </c>
      <c r="AS47" s="18">
        <v>7.8</v>
      </c>
    </row>
    <row r="48" spans="1:45" x14ac:dyDescent="0.25">
      <c r="A48" t="s">
        <v>110</v>
      </c>
      <c r="C48" t="s">
        <v>13</v>
      </c>
      <c r="D48" t="s">
        <v>94</v>
      </c>
      <c r="E48" t="s">
        <v>111</v>
      </c>
      <c r="F48">
        <v>1.7</v>
      </c>
      <c r="G48" s="18" t="s">
        <v>14</v>
      </c>
      <c r="H48" s="18">
        <v>7.8</v>
      </c>
      <c r="I48" s="13" t="s">
        <v>162</v>
      </c>
      <c r="J48" s="14">
        <f>100/15+J47</f>
        <v>13.333333333333334</v>
      </c>
      <c r="K48" s="13">
        <v>-5.0999999999999996</v>
      </c>
      <c r="M48" s="8">
        <f t="shared" si="6"/>
        <v>73.333333333333343</v>
      </c>
      <c r="N48" s="29">
        <v>6.7</v>
      </c>
      <c r="O48" s="29" t="s">
        <v>21</v>
      </c>
      <c r="P48" s="17">
        <v>-16</v>
      </c>
      <c r="Q48" s="15">
        <v>0</v>
      </c>
      <c r="R48" s="15">
        <v>0</v>
      </c>
      <c r="S48">
        <v>0</v>
      </c>
      <c r="T48">
        <v>0</v>
      </c>
      <c r="V48" s="18">
        <v>7.8</v>
      </c>
      <c r="W48" s="18"/>
      <c r="X48" s="18"/>
      <c r="Y48" s="18"/>
      <c r="AL48" s="11" t="s">
        <v>47</v>
      </c>
      <c r="AM48" s="11">
        <v>2.2999999999999998</v>
      </c>
      <c r="AO48" t="s">
        <v>9</v>
      </c>
      <c r="AP48">
        <v>-4.4000000000000004</v>
      </c>
      <c r="AR48" s="18" t="s">
        <v>157</v>
      </c>
      <c r="AS48" s="18">
        <v>7.8</v>
      </c>
    </row>
    <row r="49" spans="1:45" x14ac:dyDescent="0.25">
      <c r="A49" t="s">
        <v>112</v>
      </c>
      <c r="C49" t="s">
        <v>13</v>
      </c>
      <c r="D49" t="s">
        <v>113</v>
      </c>
      <c r="E49" t="s">
        <v>71</v>
      </c>
      <c r="F49">
        <v>1.9</v>
      </c>
      <c r="G49" s="18" t="s">
        <v>14</v>
      </c>
      <c r="H49" s="18">
        <v>9.3000000000000007</v>
      </c>
      <c r="I49" s="13" t="s">
        <v>162</v>
      </c>
      <c r="J49" s="14">
        <f t="shared" ref="J49:J61" si="8">100/15+J48</f>
        <v>20</v>
      </c>
      <c r="K49" s="13">
        <v>-4.4000000000000004</v>
      </c>
      <c r="M49" s="8">
        <f t="shared" si="6"/>
        <v>76.666666666666671</v>
      </c>
      <c r="N49" s="29">
        <v>7.8</v>
      </c>
      <c r="O49" s="29" t="s">
        <v>21</v>
      </c>
      <c r="P49" s="17">
        <v>-14</v>
      </c>
      <c r="Q49" s="15">
        <v>0</v>
      </c>
      <c r="R49" s="15">
        <v>1</v>
      </c>
      <c r="S49">
        <v>2</v>
      </c>
      <c r="T49">
        <v>0</v>
      </c>
      <c r="V49" s="18">
        <v>9.3000000000000007</v>
      </c>
      <c r="W49" s="18"/>
      <c r="X49" s="18"/>
      <c r="Y49" s="18"/>
      <c r="AL49" s="11" t="s">
        <v>47</v>
      </c>
      <c r="AM49" s="11">
        <v>2.2999999999999998</v>
      </c>
      <c r="AO49" t="s">
        <v>50</v>
      </c>
      <c r="AP49">
        <v>-4.7</v>
      </c>
      <c r="AR49" s="18" t="s">
        <v>12</v>
      </c>
      <c r="AS49" s="18">
        <v>9.3000000000000007</v>
      </c>
    </row>
    <row r="50" spans="1:45" x14ac:dyDescent="0.25">
      <c r="A50" t="s">
        <v>114</v>
      </c>
      <c r="C50" t="s">
        <v>47</v>
      </c>
      <c r="D50" t="s">
        <v>115</v>
      </c>
      <c r="E50" t="s">
        <v>71</v>
      </c>
      <c r="F50">
        <v>-5.0999999999999996</v>
      </c>
      <c r="G50" s="18" t="s">
        <v>14</v>
      </c>
      <c r="H50" s="18">
        <v>10.199999999999999</v>
      </c>
      <c r="I50" s="13" t="s">
        <v>162</v>
      </c>
      <c r="J50" s="14">
        <f t="shared" si="8"/>
        <v>26.666666666666668</v>
      </c>
      <c r="K50" s="13">
        <v>-4.4000000000000004</v>
      </c>
      <c r="M50" s="8">
        <f t="shared" si="6"/>
        <v>80</v>
      </c>
      <c r="N50" s="29">
        <v>11.2</v>
      </c>
      <c r="O50" s="29" t="s">
        <v>21</v>
      </c>
      <c r="P50" s="17">
        <v>-12</v>
      </c>
      <c r="Q50" s="15">
        <v>0</v>
      </c>
      <c r="R50" s="15">
        <v>0</v>
      </c>
      <c r="S50">
        <v>0</v>
      </c>
      <c r="T50">
        <v>0</v>
      </c>
      <c r="V50" s="18">
        <v>10.199999999999999</v>
      </c>
      <c r="W50" s="18"/>
      <c r="X50" s="18"/>
      <c r="Y50" s="18"/>
      <c r="AL50" s="11" t="s">
        <v>47</v>
      </c>
      <c r="AM50" s="11">
        <v>2.5</v>
      </c>
      <c r="AO50" t="s">
        <v>103</v>
      </c>
      <c r="AP50">
        <v>-4.8</v>
      </c>
      <c r="AR50" s="18" t="s">
        <v>117</v>
      </c>
      <c r="AS50" s="18">
        <v>10.199999999999999</v>
      </c>
    </row>
    <row r="51" spans="1:45" x14ac:dyDescent="0.25">
      <c r="A51" t="s">
        <v>117</v>
      </c>
      <c r="C51" t="s">
        <v>47</v>
      </c>
      <c r="D51" t="s">
        <v>57</v>
      </c>
      <c r="E51" t="s">
        <v>176</v>
      </c>
      <c r="F51">
        <v>10.199999999999999</v>
      </c>
      <c r="G51" s="18" t="s">
        <v>14</v>
      </c>
      <c r="H51" s="18">
        <v>11</v>
      </c>
      <c r="I51" s="13" t="s">
        <v>162</v>
      </c>
      <c r="J51" s="14">
        <f t="shared" si="8"/>
        <v>33.333333333333336</v>
      </c>
      <c r="K51" s="13">
        <v>-3.4</v>
      </c>
      <c r="M51" s="8">
        <f t="shared" si="6"/>
        <v>83.333333333333329</v>
      </c>
      <c r="N51" s="29">
        <v>11.4</v>
      </c>
      <c r="O51" s="29" t="s">
        <v>21</v>
      </c>
      <c r="P51" s="17">
        <v>-10</v>
      </c>
      <c r="Q51" s="15">
        <v>0</v>
      </c>
      <c r="R51" s="15">
        <v>0</v>
      </c>
      <c r="S51">
        <v>1</v>
      </c>
      <c r="T51">
        <v>0</v>
      </c>
      <c r="V51" s="18">
        <v>11</v>
      </c>
      <c r="W51" s="18"/>
      <c r="X51" s="18"/>
      <c r="Y51" s="18"/>
      <c r="AL51" s="11" t="s">
        <v>47</v>
      </c>
      <c r="AM51" s="11">
        <v>2.6</v>
      </c>
      <c r="AO51" t="s">
        <v>9</v>
      </c>
      <c r="AP51">
        <v>-5.0999999999999996</v>
      </c>
      <c r="AR51" s="18" t="s">
        <v>16</v>
      </c>
      <c r="AS51" s="18">
        <v>11</v>
      </c>
    </row>
    <row r="52" spans="1:45" x14ac:dyDescent="0.25">
      <c r="A52" t="s">
        <v>120</v>
      </c>
      <c r="B52" t="s">
        <v>23</v>
      </c>
      <c r="C52" t="s">
        <v>13</v>
      </c>
      <c r="D52" t="s">
        <v>121</v>
      </c>
      <c r="E52" t="s">
        <v>71</v>
      </c>
      <c r="F52">
        <v>-14.5</v>
      </c>
      <c r="G52" s="18" t="s">
        <v>21</v>
      </c>
      <c r="H52" s="18">
        <v>11.2</v>
      </c>
      <c r="I52" s="13" t="s">
        <v>162</v>
      </c>
      <c r="J52" s="14">
        <f t="shared" si="8"/>
        <v>40</v>
      </c>
      <c r="K52" s="13">
        <v>-1.1000000000000001</v>
      </c>
      <c r="M52" s="8">
        <f t="shared" si="6"/>
        <v>86.666666666666657</v>
      </c>
      <c r="N52" s="29">
        <v>11.5</v>
      </c>
      <c r="O52" s="29" t="s">
        <v>21</v>
      </c>
      <c r="P52" s="17">
        <v>-8</v>
      </c>
      <c r="Q52" s="15">
        <v>0</v>
      </c>
      <c r="R52" s="15">
        <v>0</v>
      </c>
      <c r="S52">
        <v>0</v>
      </c>
      <c r="T52">
        <v>0</v>
      </c>
      <c r="V52" s="18">
        <v>11.2</v>
      </c>
      <c r="W52" s="18"/>
      <c r="X52" s="18"/>
      <c r="Y52" s="18"/>
      <c r="AL52" s="11" t="s">
        <v>47</v>
      </c>
      <c r="AM52" s="11">
        <v>2.9</v>
      </c>
      <c r="AO52" t="s">
        <v>50</v>
      </c>
      <c r="AP52">
        <v>-5.0999999999999996</v>
      </c>
      <c r="AR52" s="18" t="s">
        <v>123</v>
      </c>
      <c r="AS52" s="18">
        <v>11.2</v>
      </c>
    </row>
    <row r="53" spans="1:45" x14ac:dyDescent="0.25">
      <c r="B53" t="s">
        <v>26</v>
      </c>
      <c r="C53" t="s">
        <v>47</v>
      </c>
      <c r="D53" t="s">
        <v>121</v>
      </c>
      <c r="E53" t="s">
        <v>32</v>
      </c>
      <c r="F53">
        <v>-14.4</v>
      </c>
      <c r="G53" s="18"/>
      <c r="H53" s="18">
        <v>11.4</v>
      </c>
      <c r="I53" s="13" t="s">
        <v>92</v>
      </c>
      <c r="J53" s="14">
        <f t="shared" si="8"/>
        <v>46.666666666666664</v>
      </c>
      <c r="K53" s="13">
        <v>2.8</v>
      </c>
      <c r="M53" s="8">
        <f t="shared" si="6"/>
        <v>89.999999999999986</v>
      </c>
      <c r="N53" s="29">
        <v>11.5</v>
      </c>
      <c r="O53" s="29" t="s">
        <v>21</v>
      </c>
      <c r="P53" s="17">
        <v>-6</v>
      </c>
      <c r="Q53" s="15">
        <v>0</v>
      </c>
      <c r="R53" s="15">
        <v>1</v>
      </c>
      <c r="S53">
        <v>0</v>
      </c>
      <c r="T53">
        <v>0</v>
      </c>
      <c r="V53" s="18">
        <v>11.4</v>
      </c>
      <c r="W53" s="18"/>
      <c r="X53" s="18"/>
      <c r="Y53" s="18"/>
      <c r="AL53" s="11" t="s">
        <v>47</v>
      </c>
      <c r="AM53" s="11">
        <v>3</v>
      </c>
      <c r="AO53" t="s">
        <v>115</v>
      </c>
      <c r="AP53">
        <v>-5.0999999999999996</v>
      </c>
      <c r="AR53" s="18" t="s">
        <v>123</v>
      </c>
      <c r="AS53" s="18">
        <v>11.4</v>
      </c>
    </row>
    <row r="54" spans="1:45" x14ac:dyDescent="0.25">
      <c r="A54" t="s">
        <v>123</v>
      </c>
      <c r="B54" t="s">
        <v>23</v>
      </c>
      <c r="C54" t="s">
        <v>13</v>
      </c>
      <c r="D54" t="s">
        <v>124</v>
      </c>
      <c r="E54" t="s">
        <v>177</v>
      </c>
      <c r="F54">
        <v>11.4</v>
      </c>
      <c r="G54" s="18" t="s">
        <v>14</v>
      </c>
      <c r="H54" s="18">
        <v>11.5</v>
      </c>
      <c r="I54" s="13" t="s">
        <v>92</v>
      </c>
      <c r="J54" s="14">
        <f t="shared" si="8"/>
        <v>53.333333333333329</v>
      </c>
      <c r="K54" s="13">
        <v>4.7</v>
      </c>
      <c r="M54" s="8">
        <f t="shared" si="6"/>
        <v>93.333333333333314</v>
      </c>
      <c r="N54" s="29">
        <v>11.5</v>
      </c>
      <c r="O54" s="29" t="s">
        <v>21</v>
      </c>
      <c r="P54" s="17">
        <v>-4</v>
      </c>
      <c r="Q54" s="15">
        <v>5</v>
      </c>
      <c r="R54" s="15">
        <v>3</v>
      </c>
      <c r="S54">
        <v>2</v>
      </c>
      <c r="T54">
        <v>0</v>
      </c>
      <c r="V54" s="18">
        <v>11.5</v>
      </c>
      <c r="W54" s="18"/>
      <c r="X54" s="18"/>
      <c r="Y54" s="18"/>
      <c r="AL54" s="11" t="s">
        <v>73</v>
      </c>
      <c r="AM54" s="11">
        <v>3.1</v>
      </c>
      <c r="AO54" t="s">
        <v>50</v>
      </c>
      <c r="AP54">
        <v>-5.2</v>
      </c>
      <c r="AR54" s="18" t="s">
        <v>33</v>
      </c>
      <c r="AS54" s="18">
        <v>11.5</v>
      </c>
    </row>
    <row r="55" spans="1:45" ht="14.45" customHeight="1" x14ac:dyDescent="0.25">
      <c r="B55" t="s">
        <v>26</v>
      </c>
      <c r="C55" t="s">
        <v>13</v>
      </c>
      <c r="D55" t="s">
        <v>124</v>
      </c>
      <c r="E55" t="s">
        <v>126</v>
      </c>
      <c r="F55">
        <v>11.2</v>
      </c>
      <c r="G55" s="18"/>
      <c r="H55" s="18">
        <v>11.5</v>
      </c>
      <c r="I55" s="13" t="s">
        <v>85</v>
      </c>
      <c r="J55" s="14">
        <f t="shared" si="8"/>
        <v>59.999999999999993</v>
      </c>
      <c r="K55" s="13">
        <v>6.1</v>
      </c>
      <c r="M55" s="8">
        <f t="shared" si="6"/>
        <v>96.666666666666643</v>
      </c>
      <c r="N55" s="29">
        <v>12.2</v>
      </c>
      <c r="O55" s="29" t="s">
        <v>21</v>
      </c>
      <c r="P55" s="17">
        <v>-2</v>
      </c>
      <c r="Q55" s="15">
        <v>0</v>
      </c>
      <c r="R55" s="15">
        <v>2</v>
      </c>
      <c r="S55">
        <v>1</v>
      </c>
      <c r="T55">
        <v>0</v>
      </c>
      <c r="V55" s="18">
        <v>11.5</v>
      </c>
      <c r="W55" s="18"/>
      <c r="X55" s="18"/>
      <c r="Y55" s="18"/>
      <c r="AL55" s="11" t="s">
        <v>47</v>
      </c>
      <c r="AM55" s="11">
        <v>4.7</v>
      </c>
      <c r="AO55" t="s">
        <v>50</v>
      </c>
      <c r="AP55">
        <v>-5.5</v>
      </c>
      <c r="AR55" s="18" t="s">
        <v>33</v>
      </c>
      <c r="AS55" s="18">
        <v>11.5</v>
      </c>
    </row>
    <row r="56" spans="1:45" x14ac:dyDescent="0.25">
      <c r="A56" t="s">
        <v>127</v>
      </c>
      <c r="C56" t="s">
        <v>47</v>
      </c>
      <c r="D56" t="s">
        <v>128</v>
      </c>
      <c r="E56" t="s">
        <v>171</v>
      </c>
      <c r="F56">
        <v>-14.1</v>
      </c>
      <c r="G56" s="18" t="s">
        <v>14</v>
      </c>
      <c r="H56" s="18">
        <v>11.5</v>
      </c>
      <c r="I56" s="13" t="s">
        <v>167</v>
      </c>
      <c r="J56" s="14">
        <f t="shared" si="8"/>
        <v>66.666666666666657</v>
      </c>
      <c r="K56" s="13">
        <v>6.7</v>
      </c>
      <c r="M56" s="8">
        <f t="shared" si="6"/>
        <v>99.999999999999972</v>
      </c>
      <c r="N56" s="29">
        <v>17.3</v>
      </c>
      <c r="O56" s="29" t="s">
        <v>21</v>
      </c>
      <c r="P56" s="17">
        <v>0</v>
      </c>
      <c r="Q56" s="15">
        <v>0</v>
      </c>
      <c r="R56" s="15">
        <v>1</v>
      </c>
      <c r="S56">
        <v>1</v>
      </c>
      <c r="T56">
        <v>0</v>
      </c>
      <c r="V56" s="18">
        <v>11.5</v>
      </c>
      <c r="W56" s="18"/>
      <c r="X56" s="18"/>
      <c r="Y56" s="18"/>
      <c r="AL56" s="11" t="s">
        <v>47</v>
      </c>
      <c r="AM56" s="11">
        <v>5.9</v>
      </c>
      <c r="AO56" t="s">
        <v>9</v>
      </c>
      <c r="AP56">
        <v>-5.9</v>
      </c>
      <c r="AR56" s="18" t="s">
        <v>95</v>
      </c>
      <c r="AS56" s="18">
        <v>11.5</v>
      </c>
    </row>
    <row r="57" spans="1:45" ht="14.45" customHeight="1" x14ac:dyDescent="0.25">
      <c r="A57" t="s">
        <v>154</v>
      </c>
      <c r="C57" s="15" t="s">
        <v>47</v>
      </c>
      <c r="D57" t="s">
        <v>131</v>
      </c>
      <c r="E57" t="s">
        <v>178</v>
      </c>
      <c r="F57">
        <v>7.8</v>
      </c>
      <c r="G57" s="18" t="s">
        <v>155</v>
      </c>
      <c r="H57" s="18">
        <v>12.2</v>
      </c>
      <c r="I57" s="13" t="s">
        <v>92</v>
      </c>
      <c r="J57" s="14">
        <f t="shared" si="8"/>
        <v>73.333333333333329</v>
      </c>
      <c r="K57" s="13">
        <v>7.8</v>
      </c>
      <c r="M57" s="8">
        <f>100/5</f>
        <v>20</v>
      </c>
      <c r="N57" s="30">
        <v>1.1000000000000001</v>
      </c>
      <c r="O57" s="30" t="s">
        <v>155</v>
      </c>
      <c r="P57" s="17">
        <v>2</v>
      </c>
      <c r="Q57" s="15">
        <v>0</v>
      </c>
      <c r="R57" s="15">
        <v>4</v>
      </c>
      <c r="S57">
        <v>1</v>
      </c>
      <c r="T57">
        <v>1</v>
      </c>
      <c r="V57" s="18">
        <v>12.2</v>
      </c>
      <c r="W57" s="18"/>
      <c r="X57" s="18"/>
      <c r="Y57" s="18"/>
      <c r="AL57" s="11" t="s">
        <v>47</v>
      </c>
      <c r="AM57" s="11">
        <v>6.1</v>
      </c>
      <c r="AO57" t="s">
        <v>19</v>
      </c>
      <c r="AP57">
        <v>-6.5</v>
      </c>
      <c r="AR57" s="18" t="s">
        <v>95</v>
      </c>
      <c r="AS57" s="18">
        <v>12.2</v>
      </c>
    </row>
    <row r="58" spans="1:45" x14ac:dyDescent="0.25">
      <c r="A58" t="s">
        <v>156</v>
      </c>
      <c r="C58" s="15" t="s">
        <v>8</v>
      </c>
      <c r="D58" t="s">
        <v>134</v>
      </c>
      <c r="E58" t="s">
        <v>135</v>
      </c>
      <c r="F58">
        <v>1.3</v>
      </c>
      <c r="G58" s="18" t="s">
        <v>14</v>
      </c>
      <c r="H58" s="18">
        <v>15.7</v>
      </c>
      <c r="I58" s="13" t="s">
        <v>167</v>
      </c>
      <c r="J58" s="14">
        <f t="shared" si="8"/>
        <v>80</v>
      </c>
      <c r="K58" s="13">
        <v>7.8</v>
      </c>
      <c r="M58" s="8">
        <f>100/5+M57</f>
        <v>40</v>
      </c>
      <c r="N58" s="30">
        <v>1.3</v>
      </c>
      <c r="O58" s="30" t="s">
        <v>155</v>
      </c>
      <c r="P58" s="17">
        <v>4</v>
      </c>
      <c r="Q58" s="15">
        <v>0</v>
      </c>
      <c r="R58" s="15">
        <v>1</v>
      </c>
      <c r="S58">
        <v>7</v>
      </c>
      <c r="T58">
        <v>1</v>
      </c>
      <c r="V58" s="18">
        <v>15.7</v>
      </c>
      <c r="W58" s="18"/>
      <c r="X58" s="18"/>
      <c r="Y58" s="18"/>
      <c r="AL58" s="11" t="s">
        <v>47</v>
      </c>
      <c r="AM58" s="11">
        <v>6.9</v>
      </c>
      <c r="AO58" t="s">
        <v>107</v>
      </c>
      <c r="AP58">
        <v>-10.4</v>
      </c>
      <c r="AR58" s="18" t="s">
        <v>59</v>
      </c>
      <c r="AS58" s="18">
        <v>15.7</v>
      </c>
    </row>
    <row r="59" spans="1:45" x14ac:dyDescent="0.25">
      <c r="A59" t="s">
        <v>157</v>
      </c>
      <c r="C59" s="15" t="s">
        <v>47</v>
      </c>
      <c r="D59" t="s">
        <v>131</v>
      </c>
      <c r="E59" t="s">
        <v>92</v>
      </c>
      <c r="F59">
        <v>7.8</v>
      </c>
      <c r="G59" s="18" t="s">
        <v>14</v>
      </c>
      <c r="H59" s="18">
        <v>15.7</v>
      </c>
      <c r="I59" s="13" t="s">
        <v>180</v>
      </c>
      <c r="J59" s="14">
        <f t="shared" si="8"/>
        <v>86.666666666666671</v>
      </c>
      <c r="K59" s="13">
        <v>11</v>
      </c>
      <c r="M59" s="8">
        <f t="shared" ref="M59:M61" si="9">100/5+M58</f>
        <v>60</v>
      </c>
      <c r="N59" s="30">
        <v>2.8</v>
      </c>
      <c r="O59" s="30" t="s">
        <v>155</v>
      </c>
      <c r="P59" s="17">
        <v>6</v>
      </c>
      <c r="Q59" s="15">
        <v>0</v>
      </c>
      <c r="R59" s="15">
        <v>2</v>
      </c>
      <c r="S59">
        <v>2</v>
      </c>
      <c r="T59">
        <v>1</v>
      </c>
      <c r="V59" s="18">
        <v>15.7</v>
      </c>
      <c r="W59" s="18"/>
      <c r="X59" s="18"/>
      <c r="Y59" s="18"/>
      <c r="AL59" s="11" t="s">
        <v>47</v>
      </c>
      <c r="AM59" s="11">
        <v>7.8</v>
      </c>
      <c r="AO59" t="s">
        <v>128</v>
      </c>
      <c r="AP59">
        <v>-14.1</v>
      </c>
      <c r="AR59" s="18" t="s">
        <v>59</v>
      </c>
      <c r="AS59" s="18">
        <v>15.7</v>
      </c>
    </row>
    <row r="60" spans="1:45" x14ac:dyDescent="0.25">
      <c r="A60" t="s">
        <v>158</v>
      </c>
      <c r="B60" t="s">
        <v>23</v>
      </c>
      <c r="C60" s="15" t="s">
        <v>47</v>
      </c>
      <c r="D60" t="s">
        <v>138</v>
      </c>
      <c r="E60" t="s">
        <v>170</v>
      </c>
      <c r="F60">
        <v>1.1000000000000001</v>
      </c>
      <c r="G60" s="18" t="s">
        <v>14</v>
      </c>
      <c r="H60" s="18">
        <v>16.2</v>
      </c>
      <c r="I60" s="13" t="s">
        <v>179</v>
      </c>
      <c r="J60" s="14">
        <f t="shared" si="8"/>
        <v>93.333333333333343</v>
      </c>
      <c r="K60" s="13">
        <v>11.2</v>
      </c>
      <c r="M60" s="8">
        <f t="shared" si="9"/>
        <v>80</v>
      </c>
      <c r="N60" s="30">
        <v>7.8</v>
      </c>
      <c r="O60" s="30" t="s">
        <v>155</v>
      </c>
      <c r="P60" s="17">
        <v>8</v>
      </c>
      <c r="Q60" s="15">
        <v>1</v>
      </c>
      <c r="R60" s="15">
        <v>2</v>
      </c>
      <c r="S60">
        <v>4</v>
      </c>
      <c r="T60">
        <v>0</v>
      </c>
      <c r="V60" s="18">
        <v>16.2</v>
      </c>
      <c r="W60" s="18"/>
      <c r="X60" s="18"/>
      <c r="Y60" s="18"/>
      <c r="AL60" s="11" t="s">
        <v>47</v>
      </c>
      <c r="AM60" s="11">
        <v>7.8</v>
      </c>
      <c r="AO60" t="s">
        <v>121</v>
      </c>
      <c r="AP60">
        <v>-14.4</v>
      </c>
      <c r="AR60" s="18" t="s">
        <v>104</v>
      </c>
      <c r="AS60" s="18">
        <v>16.2</v>
      </c>
    </row>
    <row r="61" spans="1:45" x14ac:dyDescent="0.25">
      <c r="B61" t="s">
        <v>26</v>
      </c>
      <c r="C61" s="15" t="s">
        <v>8</v>
      </c>
      <c r="D61" t="s">
        <v>138</v>
      </c>
      <c r="E61" t="s">
        <v>92</v>
      </c>
      <c r="F61">
        <v>2.8</v>
      </c>
      <c r="G61" s="18" t="s">
        <v>159</v>
      </c>
      <c r="H61" s="18">
        <v>17.3</v>
      </c>
      <c r="I61" s="13" t="s">
        <v>36</v>
      </c>
      <c r="J61" s="14">
        <f t="shared" si="8"/>
        <v>100.00000000000001</v>
      </c>
      <c r="K61" s="13">
        <v>11.5</v>
      </c>
      <c r="M61" s="8">
        <f t="shared" si="9"/>
        <v>100</v>
      </c>
      <c r="N61" s="30">
        <v>7.8</v>
      </c>
      <c r="O61" s="30" t="s">
        <v>155</v>
      </c>
      <c r="P61" s="17">
        <v>10</v>
      </c>
      <c r="Q61" s="15">
        <v>0</v>
      </c>
      <c r="R61" s="15">
        <v>1</v>
      </c>
      <c r="S61">
        <v>0</v>
      </c>
      <c r="T61">
        <v>0</v>
      </c>
      <c r="V61" s="18">
        <v>17.3</v>
      </c>
      <c r="W61" s="18"/>
      <c r="X61" s="18"/>
      <c r="Y61" s="18"/>
      <c r="AL61" s="11" t="s">
        <v>47</v>
      </c>
      <c r="AM61" s="11">
        <v>10.199999999999999</v>
      </c>
      <c r="AO61" t="s">
        <v>121</v>
      </c>
      <c r="AP61">
        <v>-14.5</v>
      </c>
      <c r="AR61" s="18" t="s">
        <v>93</v>
      </c>
      <c r="AS61" s="18">
        <v>17.3</v>
      </c>
    </row>
    <row r="62" spans="1:45" x14ac:dyDescent="0.25">
      <c r="P62" s="17">
        <v>12</v>
      </c>
      <c r="Q62" s="15">
        <v>0</v>
      </c>
      <c r="R62" s="15">
        <v>6</v>
      </c>
      <c r="S62">
        <v>1</v>
      </c>
      <c r="T62">
        <v>0</v>
      </c>
    </row>
    <row r="63" spans="1:45" ht="14.45" customHeight="1" x14ac:dyDescent="0.25">
      <c r="P63" s="17">
        <v>14</v>
      </c>
      <c r="Q63" s="15">
        <v>0</v>
      </c>
      <c r="R63" s="15">
        <v>1</v>
      </c>
      <c r="S63">
        <v>0</v>
      </c>
      <c r="T63">
        <v>0</v>
      </c>
      <c r="AK63" s="15"/>
      <c r="AL63" s="15"/>
      <c r="AM63" s="15"/>
      <c r="AN63" s="15"/>
    </row>
    <row r="64" spans="1:45" x14ac:dyDescent="0.25">
      <c r="P64" s="17">
        <v>16</v>
      </c>
      <c r="Q64" s="15">
        <v>0</v>
      </c>
      <c r="R64" s="15">
        <v>2</v>
      </c>
      <c r="S64">
        <v>0</v>
      </c>
      <c r="T64">
        <v>0</v>
      </c>
      <c r="AK64" s="15"/>
      <c r="AL64" s="15"/>
      <c r="AM64" s="15"/>
      <c r="AN64" s="15"/>
    </row>
    <row r="65" spans="16:40" x14ac:dyDescent="0.25">
      <c r="P65" s="17">
        <v>18</v>
      </c>
      <c r="Q65" s="15">
        <v>0</v>
      </c>
      <c r="R65" s="15">
        <v>2</v>
      </c>
      <c r="S65">
        <v>0</v>
      </c>
      <c r="T65">
        <v>0</v>
      </c>
      <c r="AK65" s="15"/>
      <c r="AL65" s="15"/>
      <c r="AM65" s="15"/>
      <c r="AN65" s="15"/>
    </row>
    <row r="66" spans="16:40" x14ac:dyDescent="0.25">
      <c r="P66" s="17">
        <v>20</v>
      </c>
      <c r="Q66" s="15">
        <v>0</v>
      </c>
      <c r="R66" s="15">
        <v>0</v>
      </c>
      <c r="S66">
        <v>0</v>
      </c>
      <c r="T66">
        <v>0</v>
      </c>
    </row>
    <row r="68" spans="16:40" x14ac:dyDescent="0.25">
      <c r="S68" s="15"/>
      <c r="T68" s="15"/>
      <c r="U68" s="15"/>
      <c r="V68" s="15"/>
    </row>
  </sheetData>
  <sortState ref="AR2:AS61">
    <sortCondition ref="AS2:AS61"/>
  </sortState>
  <pageMargins left="0.31496062992125984" right="0.31496062992125984" top="0.74803149606299213" bottom="0.74803149606299213" header="0.31496062992125984" footer="0.31496062992125984"/>
  <pageSetup paperSize="9" scale="49" orientation="landscape" r:id="rId1"/>
  <headerFooter>
    <oddHeader>&amp;C&amp;14&amp;F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7"/>
  <sheetViews>
    <sheetView zoomScale="70" zoomScaleNormal="70" workbookViewId="0"/>
  </sheetViews>
  <sheetFormatPr defaultRowHeight="15" x14ac:dyDescent="0.25"/>
  <cols>
    <col min="1" max="1" width="10.7109375" style="34" customWidth="1"/>
    <col min="2" max="2" width="12.5703125" bestFit="1" customWidth="1"/>
    <col min="3" max="3" width="10.7109375" bestFit="1" customWidth="1"/>
    <col min="6" max="6" width="20.5703125" customWidth="1"/>
    <col min="7" max="7" width="18.140625" customWidth="1"/>
    <col min="8" max="8" width="10.140625" customWidth="1"/>
    <col min="21" max="21" width="20.28515625" customWidth="1"/>
    <col min="22" max="22" width="9.140625" customWidth="1"/>
    <col min="23" max="23" width="9.5703125" bestFit="1" customWidth="1"/>
  </cols>
  <sheetData>
    <row r="1" spans="1:20" x14ac:dyDescent="0.25">
      <c r="A1" s="34" t="s">
        <v>0</v>
      </c>
      <c r="N1" s="1" t="s">
        <v>214</v>
      </c>
    </row>
    <row r="2" spans="1:20" ht="18" x14ac:dyDescent="0.25">
      <c r="A2" s="1" t="s">
        <v>1</v>
      </c>
      <c r="B2" s="1" t="s">
        <v>139</v>
      </c>
      <c r="C2" s="1" t="s">
        <v>140</v>
      </c>
      <c r="D2" s="1" t="s">
        <v>2</v>
      </c>
      <c r="E2" s="1" t="s">
        <v>3</v>
      </c>
      <c r="F2" s="1" t="s">
        <v>4</v>
      </c>
      <c r="G2" s="1" t="s">
        <v>304</v>
      </c>
      <c r="H2" s="1" t="s">
        <v>142</v>
      </c>
      <c r="I2" s="1" t="s">
        <v>5</v>
      </c>
      <c r="J2" s="1" t="s">
        <v>6</v>
      </c>
      <c r="N2" s="35" t="s">
        <v>212</v>
      </c>
      <c r="O2" s="32" t="s">
        <v>211</v>
      </c>
      <c r="P2" s="18" t="s">
        <v>2</v>
      </c>
      <c r="R2" s="35" t="s">
        <v>213</v>
      </c>
      <c r="S2" s="32" t="s">
        <v>211</v>
      </c>
    </row>
    <row r="3" spans="1:20" x14ac:dyDescent="0.25">
      <c r="A3" s="34">
        <v>1</v>
      </c>
      <c r="B3" t="s">
        <v>7</v>
      </c>
      <c r="D3">
        <v>306</v>
      </c>
      <c r="E3" t="s">
        <v>8</v>
      </c>
      <c r="F3" t="s">
        <v>9</v>
      </c>
      <c r="G3" t="s">
        <v>10</v>
      </c>
      <c r="H3">
        <v>6.9</v>
      </c>
      <c r="I3" t="s">
        <v>11</v>
      </c>
      <c r="N3" s="33" t="s">
        <v>102</v>
      </c>
      <c r="O3" s="33">
        <v>-4.8</v>
      </c>
      <c r="P3" s="33">
        <v>100</v>
      </c>
      <c r="R3" t="s">
        <v>18</v>
      </c>
      <c r="S3">
        <v>-6.5</v>
      </c>
      <c r="T3">
        <v>166</v>
      </c>
    </row>
    <row r="4" spans="1:20" x14ac:dyDescent="0.25">
      <c r="A4" s="34">
        <v>2</v>
      </c>
      <c r="B4" t="s">
        <v>12</v>
      </c>
      <c r="D4">
        <v>351</v>
      </c>
      <c r="E4" t="s">
        <v>13</v>
      </c>
      <c r="F4" t="s">
        <v>14</v>
      </c>
      <c r="G4" t="s">
        <v>15</v>
      </c>
      <c r="H4">
        <v>9.3000000000000007</v>
      </c>
      <c r="I4" t="s">
        <v>11</v>
      </c>
      <c r="N4" s="33" t="s">
        <v>104</v>
      </c>
      <c r="O4" s="33">
        <v>16.2</v>
      </c>
      <c r="P4" s="33">
        <v>147</v>
      </c>
      <c r="R4" t="s">
        <v>22</v>
      </c>
      <c r="S4">
        <v>-3.9</v>
      </c>
      <c r="T4">
        <v>210</v>
      </c>
    </row>
    <row r="5" spans="1:20" x14ac:dyDescent="0.25">
      <c r="A5" s="34">
        <v>3</v>
      </c>
      <c r="B5" t="s">
        <v>16</v>
      </c>
      <c r="D5">
        <v>365</v>
      </c>
      <c r="E5" t="s">
        <v>13</v>
      </c>
      <c r="F5" t="s">
        <v>14</v>
      </c>
      <c r="G5" t="s">
        <v>17</v>
      </c>
      <c r="H5">
        <v>11</v>
      </c>
      <c r="I5" t="s">
        <v>11</v>
      </c>
      <c r="N5" s="33" t="s">
        <v>106</v>
      </c>
      <c r="O5" s="33">
        <v>-10.4</v>
      </c>
      <c r="P5" s="33">
        <v>199</v>
      </c>
      <c r="R5" t="s">
        <v>27</v>
      </c>
      <c r="S5">
        <v>-4.0999999999999996</v>
      </c>
      <c r="T5">
        <v>265</v>
      </c>
    </row>
    <row r="6" spans="1:20" x14ac:dyDescent="0.25">
      <c r="A6" s="34">
        <v>4</v>
      </c>
      <c r="B6" t="s">
        <v>18</v>
      </c>
      <c r="D6">
        <v>166</v>
      </c>
      <c r="E6" t="s">
        <v>13</v>
      </c>
      <c r="F6" t="s">
        <v>19</v>
      </c>
      <c r="G6" t="s">
        <v>20</v>
      </c>
      <c r="H6">
        <v>-6.5</v>
      </c>
      <c r="I6" t="s">
        <v>21</v>
      </c>
      <c r="N6" s="33" t="s">
        <v>109</v>
      </c>
      <c r="O6" s="33">
        <v>-2.2999999999999998</v>
      </c>
      <c r="P6" s="33">
        <v>238</v>
      </c>
      <c r="R6" t="s">
        <v>30</v>
      </c>
      <c r="S6">
        <v>1.2</v>
      </c>
      <c r="T6">
        <v>320</v>
      </c>
    </row>
    <row r="7" spans="1:20" x14ac:dyDescent="0.25">
      <c r="A7" s="34">
        <v>5</v>
      </c>
      <c r="B7" t="s">
        <v>22</v>
      </c>
      <c r="C7" t="s">
        <v>23</v>
      </c>
      <c r="D7">
        <v>210</v>
      </c>
      <c r="E7" t="s">
        <v>24</v>
      </c>
      <c r="F7" t="s">
        <v>9</v>
      </c>
      <c r="G7" t="s">
        <v>25</v>
      </c>
      <c r="H7">
        <v>-4.4000000000000004</v>
      </c>
      <c r="I7" t="s">
        <v>21</v>
      </c>
      <c r="N7" s="33" t="s">
        <v>110</v>
      </c>
      <c r="O7" s="33">
        <v>1.7</v>
      </c>
      <c r="P7" s="33">
        <v>282</v>
      </c>
      <c r="R7" t="s">
        <v>33</v>
      </c>
      <c r="S7">
        <v>11.5</v>
      </c>
      <c r="T7">
        <v>446</v>
      </c>
    </row>
    <row r="8" spans="1:20" x14ac:dyDescent="0.25">
      <c r="C8" t="s">
        <v>26</v>
      </c>
      <c r="E8" t="s">
        <v>13</v>
      </c>
      <c r="G8" t="s">
        <v>25</v>
      </c>
      <c r="H8">
        <v>-3.4</v>
      </c>
      <c r="I8" t="s">
        <v>21</v>
      </c>
      <c r="N8" s="33" t="s">
        <v>112</v>
      </c>
      <c r="O8" s="33">
        <v>1.9</v>
      </c>
      <c r="P8" s="33">
        <v>325</v>
      </c>
    </row>
    <row r="9" spans="1:20" x14ac:dyDescent="0.25">
      <c r="A9" s="34">
        <v>6</v>
      </c>
      <c r="B9" t="s">
        <v>27</v>
      </c>
      <c r="C9" t="s">
        <v>23</v>
      </c>
      <c r="D9">
        <v>265</v>
      </c>
      <c r="E9" t="s">
        <v>13</v>
      </c>
      <c r="F9" t="s">
        <v>14</v>
      </c>
      <c r="G9" t="s">
        <v>25</v>
      </c>
      <c r="H9">
        <v>-5.0999999999999996</v>
      </c>
      <c r="I9" t="s">
        <v>21</v>
      </c>
      <c r="N9" s="33" t="s">
        <v>114</v>
      </c>
      <c r="O9" s="33">
        <v>-5.0999999999999996</v>
      </c>
      <c r="P9" s="33">
        <v>350</v>
      </c>
    </row>
    <row r="10" spans="1:20" x14ac:dyDescent="0.25">
      <c r="C10" t="s">
        <v>26</v>
      </c>
      <c r="E10" t="s">
        <v>24</v>
      </c>
      <c r="G10" t="s">
        <v>25</v>
      </c>
      <c r="H10">
        <v>-4.4000000000000004</v>
      </c>
      <c r="I10" t="s">
        <v>21</v>
      </c>
      <c r="N10" s="33" t="s">
        <v>117</v>
      </c>
      <c r="O10" s="33">
        <v>10.199999999999999</v>
      </c>
      <c r="P10" s="33">
        <v>375</v>
      </c>
    </row>
    <row r="11" spans="1:20" x14ac:dyDescent="0.25">
      <c r="C11" t="s">
        <v>28</v>
      </c>
      <c r="E11" t="s">
        <v>13</v>
      </c>
      <c r="G11" t="s">
        <v>29</v>
      </c>
      <c r="H11">
        <v>-2.8</v>
      </c>
      <c r="I11" t="s">
        <v>21</v>
      </c>
    </row>
    <row r="12" spans="1:20" x14ac:dyDescent="0.25">
      <c r="A12" s="34">
        <v>7</v>
      </c>
      <c r="B12" t="s">
        <v>30</v>
      </c>
      <c r="D12">
        <v>320</v>
      </c>
      <c r="E12" t="s">
        <v>13</v>
      </c>
      <c r="F12" t="s">
        <v>31</v>
      </c>
      <c r="G12" t="s">
        <v>32</v>
      </c>
      <c r="H12">
        <v>1.2</v>
      </c>
      <c r="I12" t="s">
        <v>21</v>
      </c>
    </row>
    <row r="13" spans="1:20" x14ac:dyDescent="0.25">
      <c r="A13" s="34">
        <v>8</v>
      </c>
      <c r="B13" t="s">
        <v>33</v>
      </c>
      <c r="C13" t="s">
        <v>23</v>
      </c>
      <c r="D13">
        <v>446</v>
      </c>
      <c r="E13" t="s">
        <v>13</v>
      </c>
      <c r="F13" t="s">
        <v>34</v>
      </c>
      <c r="G13" t="s">
        <v>35</v>
      </c>
      <c r="H13">
        <v>11.5</v>
      </c>
      <c r="I13" t="s">
        <v>21</v>
      </c>
    </row>
    <row r="14" spans="1:20" x14ac:dyDescent="0.25">
      <c r="C14" t="s">
        <v>26</v>
      </c>
      <c r="E14" t="s">
        <v>13</v>
      </c>
      <c r="G14" t="s">
        <v>36</v>
      </c>
      <c r="H14">
        <v>11.5</v>
      </c>
      <c r="I14" t="s">
        <v>21</v>
      </c>
    </row>
    <row r="15" spans="1:20" x14ac:dyDescent="0.25">
      <c r="A15" s="34">
        <v>9</v>
      </c>
      <c r="B15" t="s">
        <v>37</v>
      </c>
      <c r="C15" t="s">
        <v>23</v>
      </c>
      <c r="D15">
        <v>294</v>
      </c>
      <c r="E15" t="s">
        <v>8</v>
      </c>
      <c r="F15" t="s">
        <v>38</v>
      </c>
      <c r="G15" t="s">
        <v>39</v>
      </c>
      <c r="H15">
        <v>2.5</v>
      </c>
      <c r="I15" t="s">
        <v>11</v>
      </c>
    </row>
    <row r="16" spans="1:20" x14ac:dyDescent="0.25">
      <c r="C16" t="s">
        <v>26</v>
      </c>
      <c r="E16" t="s">
        <v>40</v>
      </c>
      <c r="G16" t="s">
        <v>25</v>
      </c>
      <c r="H16">
        <v>-1.1000000000000001</v>
      </c>
      <c r="I16" t="s">
        <v>11</v>
      </c>
    </row>
    <row r="17" spans="1:10" x14ac:dyDescent="0.25">
      <c r="A17" s="34">
        <v>10</v>
      </c>
      <c r="B17" t="s">
        <v>41</v>
      </c>
      <c r="C17" t="s">
        <v>23</v>
      </c>
      <c r="D17">
        <v>291</v>
      </c>
      <c r="E17" t="s">
        <v>8</v>
      </c>
      <c r="F17" t="s">
        <v>42</v>
      </c>
      <c r="G17" t="s">
        <v>43</v>
      </c>
      <c r="H17">
        <v>2.2999999999999998</v>
      </c>
      <c r="I17" t="s">
        <v>11</v>
      </c>
    </row>
    <row r="18" spans="1:10" x14ac:dyDescent="0.25">
      <c r="C18" t="s">
        <v>26</v>
      </c>
      <c r="E18" t="s">
        <v>8</v>
      </c>
      <c r="G18" t="s">
        <v>44</v>
      </c>
      <c r="H18">
        <v>3</v>
      </c>
      <c r="I18" t="s">
        <v>11</v>
      </c>
      <c r="J18" t="s">
        <v>45</v>
      </c>
    </row>
    <row r="19" spans="1:10" x14ac:dyDescent="0.25">
      <c r="A19" s="34">
        <v>11</v>
      </c>
      <c r="B19" t="s">
        <v>46</v>
      </c>
      <c r="D19">
        <v>428</v>
      </c>
      <c r="E19" t="s">
        <v>47</v>
      </c>
      <c r="F19" t="s">
        <v>9</v>
      </c>
      <c r="G19" t="s">
        <v>48</v>
      </c>
      <c r="H19">
        <v>-5.9</v>
      </c>
      <c r="I19" t="s">
        <v>11</v>
      </c>
    </row>
    <row r="20" spans="1:10" x14ac:dyDescent="0.25">
      <c r="A20" s="34">
        <v>12</v>
      </c>
      <c r="B20" t="s">
        <v>49</v>
      </c>
      <c r="C20" t="s">
        <v>23</v>
      </c>
      <c r="D20">
        <v>512</v>
      </c>
      <c r="E20" t="s">
        <v>13</v>
      </c>
      <c r="F20" t="s">
        <v>50</v>
      </c>
      <c r="G20" t="s">
        <v>51</v>
      </c>
      <c r="H20">
        <v>-5.5</v>
      </c>
      <c r="I20" t="s">
        <v>11</v>
      </c>
    </row>
    <row r="21" spans="1:10" x14ac:dyDescent="0.25">
      <c r="C21" t="s">
        <v>26</v>
      </c>
      <c r="E21" t="s">
        <v>24</v>
      </c>
      <c r="G21" t="s">
        <v>52</v>
      </c>
      <c r="H21">
        <v>-5.2</v>
      </c>
      <c r="I21" t="s">
        <v>11</v>
      </c>
    </row>
    <row r="22" spans="1:10" x14ac:dyDescent="0.25">
      <c r="C22" t="s">
        <v>28</v>
      </c>
      <c r="E22" t="s">
        <v>13</v>
      </c>
      <c r="G22" t="s">
        <v>35</v>
      </c>
      <c r="H22">
        <v>-4.7</v>
      </c>
      <c r="I22" t="s">
        <v>11</v>
      </c>
      <c r="J22" t="s">
        <v>53</v>
      </c>
    </row>
    <row r="23" spans="1:10" x14ac:dyDescent="0.25">
      <c r="C23" t="s">
        <v>54</v>
      </c>
      <c r="E23" t="s">
        <v>24</v>
      </c>
      <c r="G23" t="s">
        <v>55</v>
      </c>
      <c r="H23">
        <v>-5.0999999999999996</v>
      </c>
      <c r="I23" t="s">
        <v>11</v>
      </c>
    </row>
    <row r="24" spans="1:10" x14ac:dyDescent="0.25">
      <c r="A24" s="34">
        <v>13</v>
      </c>
      <c r="B24" t="s">
        <v>56</v>
      </c>
      <c r="C24" t="s">
        <v>23</v>
      </c>
      <c r="D24">
        <v>587</v>
      </c>
      <c r="E24" t="s">
        <v>8</v>
      </c>
      <c r="F24" t="s">
        <v>57</v>
      </c>
      <c r="G24" t="s">
        <v>52</v>
      </c>
      <c r="H24">
        <v>2.2999999999999998</v>
      </c>
      <c r="I24" t="s">
        <v>11</v>
      </c>
    </row>
    <row r="25" spans="1:10" x14ac:dyDescent="0.25">
      <c r="C25" t="s">
        <v>26</v>
      </c>
      <c r="E25" t="s">
        <v>8</v>
      </c>
      <c r="G25" t="s">
        <v>58</v>
      </c>
      <c r="H25">
        <v>2.6</v>
      </c>
      <c r="I25" t="s">
        <v>11</v>
      </c>
    </row>
    <row r="26" spans="1:10" x14ac:dyDescent="0.25">
      <c r="A26" s="34">
        <v>15</v>
      </c>
      <c r="B26" t="s">
        <v>59</v>
      </c>
      <c r="C26" t="s">
        <v>23</v>
      </c>
      <c r="D26">
        <v>274</v>
      </c>
      <c r="E26" t="s">
        <v>13</v>
      </c>
      <c r="F26" t="s">
        <v>60</v>
      </c>
      <c r="G26" t="s">
        <v>51</v>
      </c>
      <c r="H26">
        <v>15.7</v>
      </c>
      <c r="I26" t="s">
        <v>11</v>
      </c>
      <c r="J26" t="s">
        <v>61</v>
      </c>
    </row>
    <row r="27" spans="1:10" x14ac:dyDescent="0.25">
      <c r="C27" t="s">
        <v>26</v>
      </c>
      <c r="E27" t="s">
        <v>13</v>
      </c>
      <c r="G27" t="s">
        <v>51</v>
      </c>
      <c r="H27">
        <v>15.7</v>
      </c>
      <c r="I27" t="s">
        <v>11</v>
      </c>
      <c r="J27" t="s">
        <v>62</v>
      </c>
    </row>
    <row r="28" spans="1:10" x14ac:dyDescent="0.25">
      <c r="A28" s="34">
        <v>16</v>
      </c>
      <c r="B28" t="s">
        <v>63</v>
      </c>
      <c r="D28">
        <v>317</v>
      </c>
      <c r="E28" t="s">
        <v>13</v>
      </c>
      <c r="F28" t="s">
        <v>14</v>
      </c>
      <c r="G28" t="s">
        <v>64</v>
      </c>
      <c r="H28">
        <v>4.9000000000000004</v>
      </c>
      <c r="I28" t="s">
        <v>11</v>
      </c>
      <c r="J28" t="s">
        <v>65</v>
      </c>
    </row>
    <row r="29" spans="1:10" x14ac:dyDescent="0.25">
      <c r="A29" s="34">
        <v>17</v>
      </c>
      <c r="B29" t="s">
        <v>66</v>
      </c>
      <c r="C29" t="s">
        <v>23</v>
      </c>
      <c r="D29">
        <v>93</v>
      </c>
      <c r="E29" t="s">
        <v>13</v>
      </c>
      <c r="F29" t="s">
        <v>60</v>
      </c>
      <c r="G29" t="s">
        <v>67</v>
      </c>
      <c r="H29">
        <v>6.7</v>
      </c>
      <c r="I29" t="s">
        <v>21</v>
      </c>
      <c r="J29" t="s">
        <v>68</v>
      </c>
    </row>
    <row r="30" spans="1:10" x14ac:dyDescent="0.25">
      <c r="C30" t="s">
        <v>26</v>
      </c>
      <c r="E30" t="s">
        <v>24</v>
      </c>
      <c r="G30" t="s">
        <v>67</v>
      </c>
      <c r="H30">
        <v>7.8</v>
      </c>
      <c r="I30" t="s">
        <v>21</v>
      </c>
    </row>
    <row r="31" spans="1:10" x14ac:dyDescent="0.25">
      <c r="A31" s="34">
        <v>18</v>
      </c>
      <c r="B31" t="s">
        <v>69</v>
      </c>
      <c r="C31" t="s">
        <v>23</v>
      </c>
      <c r="D31">
        <v>250</v>
      </c>
      <c r="E31" t="s">
        <v>13</v>
      </c>
      <c r="F31" t="s">
        <v>70</v>
      </c>
      <c r="G31" t="s">
        <v>305</v>
      </c>
      <c r="H31">
        <v>3.4</v>
      </c>
      <c r="I31" t="s">
        <v>21</v>
      </c>
      <c r="J31" t="s">
        <v>72</v>
      </c>
    </row>
    <row r="32" spans="1:10" x14ac:dyDescent="0.25">
      <c r="C32" t="s">
        <v>26</v>
      </c>
      <c r="E32" t="s">
        <v>73</v>
      </c>
      <c r="H32">
        <v>3.1</v>
      </c>
      <c r="I32" t="s">
        <v>21</v>
      </c>
    </row>
    <row r="33" spans="1:10" x14ac:dyDescent="0.25">
      <c r="C33" t="s">
        <v>28</v>
      </c>
      <c r="E33" t="s">
        <v>47</v>
      </c>
      <c r="H33">
        <v>2.9</v>
      </c>
      <c r="I33" t="s">
        <v>21</v>
      </c>
    </row>
    <row r="34" spans="1:10" x14ac:dyDescent="0.25">
      <c r="A34" s="34">
        <v>19</v>
      </c>
      <c r="B34" t="s">
        <v>74</v>
      </c>
      <c r="C34" t="s">
        <v>23</v>
      </c>
      <c r="D34">
        <v>300</v>
      </c>
      <c r="E34" t="s">
        <v>13</v>
      </c>
      <c r="F34" t="s">
        <v>75</v>
      </c>
      <c r="G34" t="s">
        <v>76</v>
      </c>
      <c r="H34">
        <v>0.5</v>
      </c>
      <c r="I34" t="s">
        <v>21</v>
      </c>
      <c r="J34" t="s">
        <v>77</v>
      </c>
    </row>
    <row r="35" spans="1:10" x14ac:dyDescent="0.25">
      <c r="C35" t="s">
        <v>26</v>
      </c>
      <c r="G35" t="s">
        <v>78</v>
      </c>
      <c r="H35">
        <v>-0.7</v>
      </c>
      <c r="J35" t="s">
        <v>79</v>
      </c>
    </row>
    <row r="36" spans="1:10" x14ac:dyDescent="0.25">
      <c r="A36" s="34">
        <v>20</v>
      </c>
      <c r="B36" t="s">
        <v>80</v>
      </c>
      <c r="D36">
        <v>350</v>
      </c>
      <c r="E36" t="s">
        <v>13</v>
      </c>
      <c r="F36" t="s">
        <v>9</v>
      </c>
      <c r="G36" t="s">
        <v>55</v>
      </c>
      <c r="H36">
        <v>6.3</v>
      </c>
      <c r="I36" t="s">
        <v>21</v>
      </c>
    </row>
    <row r="37" spans="1:10" x14ac:dyDescent="0.25">
      <c r="A37" s="34">
        <v>21</v>
      </c>
      <c r="B37" t="s">
        <v>81</v>
      </c>
      <c r="D37">
        <v>390</v>
      </c>
      <c r="E37" t="s">
        <v>13</v>
      </c>
      <c r="F37" t="s">
        <v>82</v>
      </c>
      <c r="G37" t="s">
        <v>35</v>
      </c>
      <c r="H37">
        <v>5.3</v>
      </c>
      <c r="I37" t="s">
        <v>21</v>
      </c>
    </row>
    <row r="38" spans="1:10" x14ac:dyDescent="0.25">
      <c r="A38" s="34">
        <v>22</v>
      </c>
      <c r="B38" t="s">
        <v>83</v>
      </c>
      <c r="D38">
        <v>500</v>
      </c>
      <c r="E38" t="s">
        <v>84</v>
      </c>
      <c r="F38" t="s">
        <v>34</v>
      </c>
      <c r="G38" t="s">
        <v>85</v>
      </c>
      <c r="J38" t="s">
        <v>86</v>
      </c>
    </row>
    <row r="39" spans="1:10" x14ac:dyDescent="0.25">
      <c r="A39" s="34">
        <v>23</v>
      </c>
      <c r="B39" t="s">
        <v>87</v>
      </c>
      <c r="C39" t="s">
        <v>23</v>
      </c>
      <c r="D39">
        <v>630</v>
      </c>
      <c r="E39" t="s">
        <v>88</v>
      </c>
      <c r="F39" t="s">
        <v>89</v>
      </c>
      <c r="G39" t="s">
        <v>90</v>
      </c>
      <c r="H39">
        <v>5.5</v>
      </c>
      <c r="I39" t="s">
        <v>21</v>
      </c>
      <c r="J39" t="s">
        <v>91</v>
      </c>
    </row>
    <row r="40" spans="1:10" x14ac:dyDescent="0.25">
      <c r="C40" t="s">
        <v>26</v>
      </c>
      <c r="E40" t="s">
        <v>47</v>
      </c>
      <c r="G40" t="s">
        <v>92</v>
      </c>
      <c r="H40">
        <v>4.7</v>
      </c>
    </row>
    <row r="41" spans="1:10" x14ac:dyDescent="0.25">
      <c r="A41" s="34">
        <v>24</v>
      </c>
      <c r="B41" t="s">
        <v>93</v>
      </c>
      <c r="D41">
        <v>730</v>
      </c>
      <c r="E41" t="s">
        <v>13</v>
      </c>
      <c r="F41" t="s">
        <v>94</v>
      </c>
      <c r="G41" t="s">
        <v>55</v>
      </c>
      <c r="H41">
        <v>17.3</v>
      </c>
      <c r="I41" t="s">
        <v>21</v>
      </c>
    </row>
    <row r="42" spans="1:10" x14ac:dyDescent="0.25">
      <c r="A42" s="34">
        <v>25</v>
      </c>
      <c r="B42" t="s">
        <v>95</v>
      </c>
      <c r="C42" t="s">
        <v>23</v>
      </c>
      <c r="D42">
        <v>782</v>
      </c>
      <c r="E42" t="s">
        <v>13</v>
      </c>
      <c r="F42" t="s">
        <v>96</v>
      </c>
      <c r="G42" t="s">
        <v>97</v>
      </c>
      <c r="H42">
        <v>12.2</v>
      </c>
      <c r="I42" t="s">
        <v>21</v>
      </c>
    </row>
    <row r="43" spans="1:10" x14ac:dyDescent="0.25">
      <c r="C43" t="s">
        <v>26</v>
      </c>
      <c r="G43" t="s">
        <v>98</v>
      </c>
      <c r="H43">
        <v>11.5</v>
      </c>
    </row>
    <row r="44" spans="1:10" x14ac:dyDescent="0.25">
      <c r="A44" s="34">
        <v>26</v>
      </c>
      <c r="B44" t="s">
        <v>99</v>
      </c>
      <c r="C44" t="s">
        <v>23</v>
      </c>
      <c r="D44">
        <v>840</v>
      </c>
      <c r="E44" t="s">
        <v>8</v>
      </c>
      <c r="F44" t="s">
        <v>100</v>
      </c>
      <c r="G44" t="s">
        <v>85</v>
      </c>
      <c r="H44">
        <v>6.1</v>
      </c>
      <c r="I44" t="s">
        <v>21</v>
      </c>
    </row>
    <row r="45" spans="1:10" x14ac:dyDescent="0.25">
      <c r="C45" t="s">
        <v>26</v>
      </c>
      <c r="E45" t="s">
        <v>8</v>
      </c>
      <c r="G45" t="s">
        <v>101</v>
      </c>
      <c r="H45">
        <v>5.9</v>
      </c>
    </row>
    <row r="46" spans="1:10" x14ac:dyDescent="0.25">
      <c r="A46" s="34">
        <v>27</v>
      </c>
      <c r="B46" t="s">
        <v>102</v>
      </c>
      <c r="D46">
        <v>100</v>
      </c>
      <c r="E46" t="s">
        <v>24</v>
      </c>
      <c r="F46" t="s">
        <v>103</v>
      </c>
      <c r="G46" t="s">
        <v>32</v>
      </c>
      <c r="H46">
        <v>-4.8</v>
      </c>
      <c r="I46" t="s">
        <v>11</v>
      </c>
    </row>
    <row r="47" spans="1:10" x14ac:dyDescent="0.25">
      <c r="A47" s="34">
        <v>28</v>
      </c>
      <c r="B47" t="s">
        <v>104</v>
      </c>
      <c r="D47">
        <v>147</v>
      </c>
      <c r="E47" t="s">
        <v>13</v>
      </c>
      <c r="F47" t="s">
        <v>105</v>
      </c>
      <c r="G47" t="s">
        <v>52</v>
      </c>
      <c r="H47">
        <v>16.2</v>
      </c>
      <c r="I47" t="s">
        <v>11</v>
      </c>
    </row>
    <row r="48" spans="1:10" x14ac:dyDescent="0.25">
      <c r="A48" s="34">
        <v>29</v>
      </c>
      <c r="B48" t="s">
        <v>106</v>
      </c>
      <c r="D48">
        <v>199</v>
      </c>
      <c r="E48" t="s">
        <v>47</v>
      </c>
      <c r="F48" t="s">
        <v>107</v>
      </c>
      <c r="G48" t="s">
        <v>108</v>
      </c>
      <c r="H48">
        <v>-10.4</v>
      </c>
      <c r="I48" t="s">
        <v>11</v>
      </c>
    </row>
    <row r="49" spans="1:10" x14ac:dyDescent="0.25">
      <c r="A49" s="34">
        <v>30</v>
      </c>
      <c r="B49" t="s">
        <v>109</v>
      </c>
      <c r="D49">
        <v>238</v>
      </c>
      <c r="E49" t="s">
        <v>8</v>
      </c>
      <c r="F49" t="s">
        <v>9</v>
      </c>
      <c r="G49" t="s">
        <v>51</v>
      </c>
      <c r="H49">
        <v>-2.2999999999999998</v>
      </c>
      <c r="I49" t="s">
        <v>11</v>
      </c>
    </row>
    <row r="50" spans="1:10" x14ac:dyDescent="0.25">
      <c r="A50" s="34">
        <v>31</v>
      </c>
      <c r="B50" t="s">
        <v>110</v>
      </c>
      <c r="D50">
        <v>282</v>
      </c>
      <c r="E50" t="s">
        <v>13</v>
      </c>
      <c r="F50" t="s">
        <v>94</v>
      </c>
      <c r="G50" t="s">
        <v>111</v>
      </c>
      <c r="H50">
        <v>1.7</v>
      </c>
      <c r="I50" t="s">
        <v>11</v>
      </c>
    </row>
    <row r="51" spans="1:10" x14ac:dyDescent="0.25">
      <c r="A51" s="34">
        <v>32</v>
      </c>
      <c r="B51" t="s">
        <v>112</v>
      </c>
      <c r="D51">
        <v>325</v>
      </c>
      <c r="E51" t="s">
        <v>13</v>
      </c>
      <c r="F51" t="s">
        <v>113</v>
      </c>
      <c r="G51" t="s">
        <v>71</v>
      </c>
      <c r="H51">
        <v>1.9</v>
      </c>
      <c r="I51" t="s">
        <v>11</v>
      </c>
    </row>
    <row r="52" spans="1:10" x14ac:dyDescent="0.25">
      <c r="A52" s="34">
        <v>33</v>
      </c>
      <c r="B52" t="s">
        <v>114</v>
      </c>
      <c r="D52">
        <v>350</v>
      </c>
      <c r="E52" t="s">
        <v>47</v>
      </c>
      <c r="F52" t="s">
        <v>115</v>
      </c>
      <c r="G52" t="s">
        <v>51</v>
      </c>
      <c r="H52">
        <v>-5.0999999999999996</v>
      </c>
      <c r="I52" t="s">
        <v>11</v>
      </c>
      <c r="J52" t="s">
        <v>116</v>
      </c>
    </row>
    <row r="53" spans="1:10" x14ac:dyDescent="0.25">
      <c r="A53" s="34">
        <v>34</v>
      </c>
      <c r="B53" t="s">
        <v>117</v>
      </c>
      <c r="D53">
        <v>375</v>
      </c>
      <c r="E53" t="s">
        <v>47</v>
      </c>
      <c r="F53" t="s">
        <v>57</v>
      </c>
      <c r="G53" t="s">
        <v>118</v>
      </c>
      <c r="H53">
        <v>10.199999999999999</v>
      </c>
      <c r="I53" t="s">
        <v>11</v>
      </c>
      <c r="J53" t="s">
        <v>119</v>
      </c>
    </row>
    <row r="54" spans="1:10" x14ac:dyDescent="0.25">
      <c r="A54" s="34">
        <v>36</v>
      </c>
      <c r="B54" t="s">
        <v>120</v>
      </c>
      <c r="C54" t="s">
        <v>23</v>
      </c>
      <c r="D54">
        <v>45</v>
      </c>
      <c r="E54" t="s">
        <v>13</v>
      </c>
      <c r="F54" t="s">
        <v>121</v>
      </c>
      <c r="G54" t="s">
        <v>71</v>
      </c>
      <c r="H54">
        <v>-14.5</v>
      </c>
      <c r="I54" t="s">
        <v>21</v>
      </c>
    </row>
    <row r="55" spans="1:10" x14ac:dyDescent="0.25">
      <c r="C55" t="s">
        <v>26</v>
      </c>
      <c r="E55" t="s">
        <v>8</v>
      </c>
      <c r="G55" t="s">
        <v>32</v>
      </c>
      <c r="H55">
        <v>-14.4</v>
      </c>
      <c r="I55" t="s">
        <v>21</v>
      </c>
      <c r="J55" t="s">
        <v>122</v>
      </c>
    </row>
    <row r="56" spans="1:10" x14ac:dyDescent="0.25">
      <c r="A56" s="34">
        <v>37</v>
      </c>
      <c r="B56" t="s">
        <v>123</v>
      </c>
      <c r="C56" t="s">
        <v>23</v>
      </c>
      <c r="D56">
        <v>265</v>
      </c>
      <c r="E56" t="s">
        <v>47</v>
      </c>
      <c r="F56" t="s">
        <v>124</v>
      </c>
      <c r="G56" t="s">
        <v>125</v>
      </c>
      <c r="H56">
        <v>11.4</v>
      </c>
      <c r="I56" t="s">
        <v>21</v>
      </c>
    </row>
    <row r="57" spans="1:10" x14ac:dyDescent="0.25">
      <c r="C57" t="s">
        <v>26</v>
      </c>
      <c r="E57" t="s">
        <v>47</v>
      </c>
      <c r="G57" t="s">
        <v>126</v>
      </c>
      <c r="H57">
        <v>11.2</v>
      </c>
      <c r="I57" t="s">
        <v>21</v>
      </c>
    </row>
    <row r="58" spans="1:10" x14ac:dyDescent="0.25">
      <c r="A58" s="34">
        <v>38</v>
      </c>
      <c r="B58" t="s">
        <v>127</v>
      </c>
      <c r="D58">
        <v>389</v>
      </c>
      <c r="E58" t="s">
        <v>47</v>
      </c>
      <c r="F58" t="s">
        <v>128</v>
      </c>
      <c r="G58" t="s">
        <v>129</v>
      </c>
      <c r="H58">
        <v>-14.1</v>
      </c>
      <c r="I58" t="s">
        <v>21</v>
      </c>
    </row>
    <row r="59" spans="1:10" x14ac:dyDescent="0.25">
      <c r="A59" s="34">
        <v>39</v>
      </c>
      <c r="B59" t="s">
        <v>130</v>
      </c>
      <c r="E59" t="s">
        <v>47</v>
      </c>
      <c r="F59" t="s">
        <v>131</v>
      </c>
      <c r="G59" t="s">
        <v>132</v>
      </c>
      <c r="H59">
        <v>7.8</v>
      </c>
      <c r="I59" t="s">
        <v>21</v>
      </c>
      <c r="J59" t="s">
        <v>306</v>
      </c>
    </row>
    <row r="60" spans="1:10" x14ac:dyDescent="0.25">
      <c r="A60" s="34">
        <v>40</v>
      </c>
      <c r="B60" t="s">
        <v>133</v>
      </c>
      <c r="E60" t="s">
        <v>8</v>
      </c>
      <c r="F60" t="s">
        <v>134</v>
      </c>
      <c r="G60" t="s">
        <v>135</v>
      </c>
      <c r="H60">
        <v>1.3</v>
      </c>
      <c r="I60" t="s">
        <v>21</v>
      </c>
    </row>
    <row r="61" spans="1:10" x14ac:dyDescent="0.25">
      <c r="A61" s="34">
        <v>41</v>
      </c>
      <c r="B61" t="s">
        <v>136</v>
      </c>
      <c r="E61" t="s">
        <v>47</v>
      </c>
      <c r="F61" t="s">
        <v>131</v>
      </c>
      <c r="G61" t="s">
        <v>92</v>
      </c>
      <c r="H61">
        <v>7.8</v>
      </c>
      <c r="I61" t="s">
        <v>21</v>
      </c>
    </row>
    <row r="62" spans="1:10" x14ac:dyDescent="0.25">
      <c r="A62" s="34">
        <v>42</v>
      </c>
      <c r="B62" t="s">
        <v>137</v>
      </c>
      <c r="C62" t="s">
        <v>23</v>
      </c>
      <c r="E62" t="s">
        <v>47</v>
      </c>
      <c r="F62" t="s">
        <v>138</v>
      </c>
      <c r="G62" t="s">
        <v>78</v>
      </c>
      <c r="H62">
        <v>1.1000000000000001</v>
      </c>
      <c r="I62" t="s">
        <v>21</v>
      </c>
    </row>
    <row r="63" spans="1:10" x14ac:dyDescent="0.25">
      <c r="C63" t="s">
        <v>26</v>
      </c>
      <c r="E63" t="s">
        <v>8</v>
      </c>
      <c r="G63" t="s">
        <v>92</v>
      </c>
      <c r="H63">
        <v>2.8</v>
      </c>
      <c r="I63" t="s">
        <v>21</v>
      </c>
    </row>
    <row r="67" spans="1:25" x14ac:dyDescent="0.25">
      <c r="A67" s="34" t="s">
        <v>146</v>
      </c>
      <c r="B67" s="1" t="s">
        <v>11</v>
      </c>
      <c r="C67" t="s">
        <v>21</v>
      </c>
      <c r="D67" t="s">
        <v>150</v>
      </c>
      <c r="G67" s="2" t="s">
        <v>141</v>
      </c>
      <c r="H67" s="2" t="s">
        <v>142</v>
      </c>
      <c r="P67" s="2" t="s">
        <v>141</v>
      </c>
      <c r="Q67" s="2" t="s">
        <v>142</v>
      </c>
      <c r="R67" s="1" t="s">
        <v>143</v>
      </c>
      <c r="U67" s="1" t="s">
        <v>145</v>
      </c>
      <c r="V67" s="2" t="s">
        <v>141</v>
      </c>
      <c r="W67" s="2" t="s">
        <v>142</v>
      </c>
    </row>
    <row r="68" spans="1:25" x14ac:dyDescent="0.25">
      <c r="A68" s="34">
        <v>-14.5</v>
      </c>
      <c r="B68">
        <v>0</v>
      </c>
      <c r="C68">
        <v>2</v>
      </c>
      <c r="D68">
        <v>0</v>
      </c>
      <c r="F68">
        <v>1</v>
      </c>
      <c r="G68" s="8">
        <f>100/60</f>
        <v>1.6666666666666667</v>
      </c>
      <c r="H68">
        <v>-14.5</v>
      </c>
      <c r="P68" s="4">
        <f>100/25</f>
        <v>4</v>
      </c>
      <c r="Q68" s="4">
        <v>-10.4</v>
      </c>
      <c r="R68" s="4" t="s">
        <v>11</v>
      </c>
      <c r="S68">
        <v>1</v>
      </c>
      <c r="U68" s="6" t="s">
        <v>71</v>
      </c>
      <c r="V68" s="6">
        <v>4</v>
      </c>
      <c r="W68" s="6">
        <v>-14.5</v>
      </c>
      <c r="X68">
        <v>1</v>
      </c>
      <c r="Y68">
        <f>MAX(W68:W92)</f>
        <v>16.2</v>
      </c>
    </row>
    <row r="69" spans="1:25" x14ac:dyDescent="0.25">
      <c r="A69" s="34">
        <v>-14</v>
      </c>
      <c r="B69">
        <v>0</v>
      </c>
      <c r="C69">
        <v>1</v>
      </c>
      <c r="D69">
        <v>0</v>
      </c>
      <c r="F69">
        <v>2</v>
      </c>
      <c r="G69" s="8">
        <f>G68+1.66666667</f>
        <v>3.3333333366666666</v>
      </c>
      <c r="H69">
        <v>-14.4</v>
      </c>
      <c r="P69" s="4">
        <f>100/25+P68</f>
        <v>8</v>
      </c>
      <c r="Q69" s="4">
        <v>-5.9</v>
      </c>
      <c r="R69" s="4" t="s">
        <v>11</v>
      </c>
      <c r="S69">
        <v>1</v>
      </c>
      <c r="U69" s="6" t="s">
        <v>32</v>
      </c>
      <c r="V69" s="6">
        <v>8</v>
      </c>
      <c r="W69" s="6">
        <v>-14.4</v>
      </c>
      <c r="X69">
        <v>1</v>
      </c>
      <c r="Y69">
        <f>MIN(W68:W92)</f>
        <v>-14.5</v>
      </c>
    </row>
    <row r="70" spans="1:25" x14ac:dyDescent="0.25">
      <c r="A70" s="34">
        <v>-10</v>
      </c>
      <c r="B70">
        <v>1</v>
      </c>
      <c r="C70">
        <v>0</v>
      </c>
      <c r="D70">
        <v>0</v>
      </c>
      <c r="F70">
        <v>3</v>
      </c>
      <c r="G70" s="8">
        <f t="shared" ref="G70:G127" si="0">G69+1.66666667</f>
        <v>5.0000000066666663</v>
      </c>
      <c r="H70">
        <v>-14.1</v>
      </c>
      <c r="P70" s="4">
        <f t="shared" ref="P70:P92" si="1">100/25+P69</f>
        <v>12</v>
      </c>
      <c r="Q70" s="4">
        <v>-5.5</v>
      </c>
      <c r="R70" s="4" t="s">
        <v>11</v>
      </c>
      <c r="S70">
        <v>4</v>
      </c>
      <c r="U70" s="6" t="s">
        <v>108</v>
      </c>
      <c r="V70" s="6">
        <v>12</v>
      </c>
      <c r="W70" s="6">
        <v>-10.4</v>
      </c>
      <c r="X70">
        <v>1</v>
      </c>
    </row>
    <row r="71" spans="1:25" x14ac:dyDescent="0.25">
      <c r="A71" s="34">
        <v>-6</v>
      </c>
      <c r="B71">
        <v>1</v>
      </c>
      <c r="C71">
        <v>0</v>
      </c>
      <c r="D71">
        <v>0</v>
      </c>
      <c r="F71">
        <v>4</v>
      </c>
      <c r="G71" s="8">
        <f t="shared" si="0"/>
        <v>6.666666676666666</v>
      </c>
      <c r="H71">
        <v>-10.4</v>
      </c>
      <c r="P71" s="4">
        <f t="shared" si="1"/>
        <v>16</v>
      </c>
      <c r="Q71" s="4">
        <v>-5.2</v>
      </c>
      <c r="R71" s="4" t="s">
        <v>11</v>
      </c>
      <c r="U71" s="6" t="s">
        <v>51</v>
      </c>
      <c r="V71" s="6">
        <v>16</v>
      </c>
      <c r="W71" s="6">
        <v>-5.5</v>
      </c>
      <c r="X71">
        <v>1</v>
      </c>
    </row>
    <row r="72" spans="1:25" x14ac:dyDescent="0.25">
      <c r="A72" s="34">
        <v>-5</v>
      </c>
      <c r="B72">
        <v>4</v>
      </c>
      <c r="C72">
        <v>1</v>
      </c>
      <c r="D72">
        <v>0</v>
      </c>
      <c r="F72">
        <v>5</v>
      </c>
      <c r="G72" s="8">
        <f t="shared" si="0"/>
        <v>8.3333333466666666</v>
      </c>
      <c r="H72">
        <v>-6.5</v>
      </c>
      <c r="P72" s="4">
        <f t="shared" si="1"/>
        <v>20</v>
      </c>
      <c r="Q72" s="4">
        <v>-5.0999999999999996</v>
      </c>
      <c r="R72" s="4" t="s">
        <v>11</v>
      </c>
      <c r="U72" s="6" t="s">
        <v>52</v>
      </c>
      <c r="V72" s="6">
        <v>20</v>
      </c>
      <c r="W72" s="6">
        <v>-5.2</v>
      </c>
      <c r="X72">
        <v>1</v>
      </c>
    </row>
    <row r="73" spans="1:25" x14ac:dyDescent="0.25">
      <c r="A73" s="34">
        <v>-4.5</v>
      </c>
      <c r="B73">
        <v>2</v>
      </c>
      <c r="C73">
        <v>2</v>
      </c>
      <c r="D73">
        <v>0</v>
      </c>
      <c r="F73">
        <v>6</v>
      </c>
      <c r="G73" s="8">
        <f t="shared" si="0"/>
        <v>10.000000016666666</v>
      </c>
      <c r="H73">
        <v>-5.9</v>
      </c>
      <c r="P73" s="4">
        <f t="shared" si="1"/>
        <v>24</v>
      </c>
      <c r="Q73" s="4">
        <v>-5.0999999999999996</v>
      </c>
      <c r="R73" s="4" t="s">
        <v>11</v>
      </c>
      <c r="U73" s="6" t="s">
        <v>51</v>
      </c>
      <c r="V73" s="6">
        <v>24</v>
      </c>
      <c r="W73" s="6">
        <v>-5.0999999999999996</v>
      </c>
      <c r="X73">
        <v>1</v>
      </c>
    </row>
    <row r="74" spans="1:25" x14ac:dyDescent="0.25">
      <c r="A74" s="34">
        <v>-3</v>
      </c>
      <c r="B74">
        <v>0</v>
      </c>
      <c r="C74">
        <v>2</v>
      </c>
      <c r="D74">
        <v>0</v>
      </c>
      <c r="F74">
        <v>7</v>
      </c>
      <c r="G74" s="8">
        <f t="shared" si="0"/>
        <v>11.666666686666666</v>
      </c>
      <c r="H74">
        <v>-5.5</v>
      </c>
      <c r="P74" s="4">
        <f t="shared" si="1"/>
        <v>28</v>
      </c>
      <c r="Q74" s="4">
        <v>-4.8</v>
      </c>
      <c r="R74" s="4" t="s">
        <v>11</v>
      </c>
      <c r="U74" s="6" t="s">
        <v>32</v>
      </c>
      <c r="V74" s="6">
        <v>28</v>
      </c>
      <c r="W74" s="6">
        <v>-4.8</v>
      </c>
      <c r="X74">
        <v>1</v>
      </c>
    </row>
    <row r="75" spans="1:25" x14ac:dyDescent="0.25">
      <c r="A75" s="34">
        <v>-2.5</v>
      </c>
      <c r="B75">
        <v>1</v>
      </c>
      <c r="C75">
        <v>0</v>
      </c>
      <c r="D75">
        <v>0</v>
      </c>
      <c r="F75">
        <v>8</v>
      </c>
      <c r="G75" s="8">
        <f t="shared" si="0"/>
        <v>13.333333356666666</v>
      </c>
      <c r="H75">
        <v>-5.2</v>
      </c>
      <c r="P75" s="4">
        <f t="shared" si="1"/>
        <v>32</v>
      </c>
      <c r="Q75" s="4">
        <v>-4.7</v>
      </c>
      <c r="R75" s="4" t="s">
        <v>11</v>
      </c>
      <c r="U75" s="6" t="s">
        <v>29</v>
      </c>
      <c r="V75" s="6">
        <v>32</v>
      </c>
      <c r="W75" s="6">
        <v>-2.8</v>
      </c>
      <c r="X75">
        <v>1</v>
      </c>
    </row>
    <row r="76" spans="1:25" x14ac:dyDescent="0.25">
      <c r="A76" s="34">
        <v>-1</v>
      </c>
      <c r="B76">
        <v>1</v>
      </c>
      <c r="C76">
        <v>1</v>
      </c>
      <c r="D76">
        <v>0</v>
      </c>
      <c r="F76">
        <v>9</v>
      </c>
      <c r="G76" s="8">
        <f t="shared" si="0"/>
        <v>15.000000026666665</v>
      </c>
      <c r="H76">
        <v>-5.0999999999999996</v>
      </c>
      <c r="P76" s="4">
        <f t="shared" si="1"/>
        <v>36</v>
      </c>
      <c r="Q76" s="4">
        <v>-2.2999999999999998</v>
      </c>
      <c r="R76" s="4" t="s">
        <v>11</v>
      </c>
      <c r="U76" s="6" t="s">
        <v>51</v>
      </c>
      <c r="V76" s="6">
        <v>36</v>
      </c>
      <c r="W76" s="6">
        <v>-2.2999999999999998</v>
      </c>
      <c r="X76">
        <v>1</v>
      </c>
    </row>
    <row r="77" spans="1:25" x14ac:dyDescent="0.25">
      <c r="A77" s="34">
        <v>0</v>
      </c>
      <c r="B77">
        <v>0</v>
      </c>
      <c r="C77">
        <v>1</v>
      </c>
      <c r="D77">
        <v>0</v>
      </c>
      <c r="F77">
        <v>10</v>
      </c>
      <c r="G77" s="8">
        <f t="shared" si="0"/>
        <v>16.666666696666667</v>
      </c>
      <c r="H77">
        <v>-5.0999999999999996</v>
      </c>
      <c r="P77" s="4">
        <f t="shared" si="1"/>
        <v>40</v>
      </c>
      <c r="Q77" s="4">
        <v>-1.1000000000000001</v>
      </c>
      <c r="R77" s="4" t="s">
        <v>11</v>
      </c>
      <c r="U77" s="6" t="s">
        <v>32</v>
      </c>
      <c r="V77" s="6">
        <v>40</v>
      </c>
      <c r="W77" s="6">
        <v>1.2</v>
      </c>
      <c r="X77">
        <v>1</v>
      </c>
    </row>
    <row r="78" spans="1:25" x14ac:dyDescent="0.25">
      <c r="A78" s="34">
        <v>1</v>
      </c>
      <c r="B78">
        <v>1</v>
      </c>
      <c r="C78">
        <v>1</v>
      </c>
      <c r="D78">
        <v>2</v>
      </c>
      <c r="F78">
        <v>11</v>
      </c>
      <c r="G78" s="8">
        <f t="shared" si="0"/>
        <v>18.333333366666668</v>
      </c>
      <c r="H78">
        <v>-5.0999999999999996</v>
      </c>
      <c r="P78" s="4">
        <f t="shared" si="1"/>
        <v>44</v>
      </c>
      <c r="Q78" s="4">
        <v>1.7</v>
      </c>
      <c r="R78" s="4" t="s">
        <v>11</v>
      </c>
      <c r="U78" s="6" t="s">
        <v>71</v>
      </c>
      <c r="V78" s="6">
        <v>44</v>
      </c>
      <c r="W78" s="6">
        <v>1.9</v>
      </c>
      <c r="X78">
        <v>1</v>
      </c>
    </row>
    <row r="79" spans="1:25" x14ac:dyDescent="0.25">
      <c r="A79" s="34">
        <v>2</v>
      </c>
      <c r="B79">
        <v>4</v>
      </c>
      <c r="C79">
        <v>0</v>
      </c>
      <c r="D79">
        <v>0</v>
      </c>
      <c r="F79">
        <v>12</v>
      </c>
      <c r="G79" s="8">
        <f t="shared" si="0"/>
        <v>20.00000003666667</v>
      </c>
      <c r="H79">
        <v>-4.8</v>
      </c>
      <c r="P79" s="4">
        <f t="shared" si="1"/>
        <v>48</v>
      </c>
      <c r="Q79" s="4">
        <v>1.9</v>
      </c>
      <c r="R79" s="4" t="s">
        <v>11</v>
      </c>
      <c r="U79" s="6" t="s">
        <v>52</v>
      </c>
      <c r="V79" s="6">
        <v>48</v>
      </c>
      <c r="W79" s="6">
        <v>2.2999999999999998</v>
      </c>
      <c r="X79">
        <v>1</v>
      </c>
    </row>
    <row r="80" spans="1:25" x14ac:dyDescent="0.25">
      <c r="A80" s="34">
        <v>2.5</v>
      </c>
      <c r="B80">
        <v>2</v>
      </c>
      <c r="C80">
        <v>1</v>
      </c>
      <c r="D80">
        <v>1</v>
      </c>
      <c r="F80">
        <v>13</v>
      </c>
      <c r="G80" s="8">
        <f t="shared" si="0"/>
        <v>21.666666706666671</v>
      </c>
      <c r="H80">
        <v>-4.7</v>
      </c>
      <c r="P80" s="4">
        <f t="shared" si="1"/>
        <v>52</v>
      </c>
      <c r="Q80" s="4">
        <v>2.2999999999999998</v>
      </c>
      <c r="R80" s="4" t="s">
        <v>11</v>
      </c>
      <c r="U80" s="6" t="s">
        <v>39</v>
      </c>
      <c r="V80" s="6">
        <v>52</v>
      </c>
      <c r="W80" s="6">
        <v>2.5</v>
      </c>
      <c r="X80">
        <v>1</v>
      </c>
    </row>
    <row r="81" spans="1:24" x14ac:dyDescent="0.25">
      <c r="A81" s="34">
        <v>3</v>
      </c>
      <c r="B81">
        <v>1</v>
      </c>
      <c r="C81">
        <v>3</v>
      </c>
      <c r="D81">
        <v>0</v>
      </c>
      <c r="F81">
        <v>14</v>
      </c>
      <c r="G81" s="8">
        <f t="shared" si="0"/>
        <v>23.333333376666673</v>
      </c>
      <c r="H81">
        <v>-4.4000000000000004</v>
      </c>
      <c r="P81" s="4">
        <f t="shared" si="1"/>
        <v>56</v>
      </c>
      <c r="Q81" s="4">
        <v>2.2999999999999998</v>
      </c>
      <c r="R81" s="4" t="s">
        <v>11</v>
      </c>
      <c r="U81" s="6" t="s">
        <v>305</v>
      </c>
      <c r="V81" s="6">
        <v>56</v>
      </c>
      <c r="W81" s="6">
        <v>2.9</v>
      </c>
      <c r="X81">
        <v>1</v>
      </c>
    </row>
    <row r="82" spans="1:24" x14ac:dyDescent="0.25">
      <c r="A82" s="34">
        <v>4</v>
      </c>
      <c r="B82">
        <v>0</v>
      </c>
      <c r="C82">
        <v>1</v>
      </c>
      <c r="D82">
        <v>0</v>
      </c>
      <c r="F82">
        <v>15</v>
      </c>
      <c r="G82" s="8">
        <f t="shared" si="0"/>
        <v>25.000000046666674</v>
      </c>
      <c r="H82">
        <v>-4.4000000000000004</v>
      </c>
      <c r="P82" s="4">
        <f t="shared" si="1"/>
        <v>60</v>
      </c>
      <c r="Q82" s="4">
        <v>2.5</v>
      </c>
      <c r="R82" s="4" t="s">
        <v>11</v>
      </c>
      <c r="U82" s="6" t="s">
        <v>305</v>
      </c>
      <c r="V82" s="6">
        <v>60</v>
      </c>
      <c r="W82" s="6">
        <v>3.1</v>
      </c>
      <c r="X82">
        <v>1</v>
      </c>
    </row>
    <row r="83" spans="1:24" x14ac:dyDescent="0.25">
      <c r="A83" s="34">
        <v>5</v>
      </c>
      <c r="B83">
        <v>1</v>
      </c>
      <c r="C83">
        <v>2</v>
      </c>
      <c r="D83">
        <v>0</v>
      </c>
      <c r="F83">
        <v>16</v>
      </c>
      <c r="G83" s="8">
        <f t="shared" si="0"/>
        <v>26.666666716666676</v>
      </c>
      <c r="H83">
        <v>-3.4</v>
      </c>
      <c r="P83" s="4">
        <f t="shared" si="1"/>
        <v>64</v>
      </c>
      <c r="Q83" s="4">
        <v>2.6</v>
      </c>
      <c r="R83" s="4" t="s">
        <v>11</v>
      </c>
      <c r="U83" s="6" t="s">
        <v>305</v>
      </c>
      <c r="V83" s="6">
        <v>64</v>
      </c>
      <c r="W83" s="6">
        <v>3.4</v>
      </c>
      <c r="X83">
        <v>1</v>
      </c>
    </row>
    <row r="84" spans="1:24" x14ac:dyDescent="0.25">
      <c r="A84" s="34">
        <v>6</v>
      </c>
      <c r="B84">
        <v>0</v>
      </c>
      <c r="C84">
        <v>3</v>
      </c>
      <c r="D84">
        <v>0</v>
      </c>
      <c r="F84">
        <v>17</v>
      </c>
      <c r="G84" s="8">
        <f t="shared" si="0"/>
        <v>28.333333386666677</v>
      </c>
      <c r="H84">
        <v>-2.8</v>
      </c>
      <c r="P84" s="4">
        <f t="shared" si="1"/>
        <v>68</v>
      </c>
      <c r="Q84" s="4">
        <v>3</v>
      </c>
      <c r="R84" s="4" t="s">
        <v>11</v>
      </c>
      <c r="U84" s="6" t="s">
        <v>64</v>
      </c>
      <c r="V84" s="6">
        <v>68</v>
      </c>
      <c r="W84" s="6">
        <v>4.9000000000000004</v>
      </c>
      <c r="X84">
        <v>1</v>
      </c>
    </row>
    <row r="85" spans="1:24" x14ac:dyDescent="0.25">
      <c r="A85" s="34">
        <v>7</v>
      </c>
      <c r="B85">
        <v>1</v>
      </c>
      <c r="C85">
        <v>2</v>
      </c>
      <c r="D85">
        <v>2</v>
      </c>
      <c r="F85">
        <v>18</v>
      </c>
      <c r="G85" s="8">
        <f t="shared" si="0"/>
        <v>30.000000056666678</v>
      </c>
      <c r="H85">
        <v>-2.2999999999999998</v>
      </c>
      <c r="P85" s="4">
        <f t="shared" si="1"/>
        <v>72</v>
      </c>
      <c r="Q85" s="4">
        <v>4.9000000000000004</v>
      </c>
      <c r="R85" s="4" t="s">
        <v>11</v>
      </c>
      <c r="U85" s="6" t="s">
        <v>90</v>
      </c>
      <c r="V85" s="6">
        <v>72</v>
      </c>
      <c r="W85" s="6">
        <v>5.5</v>
      </c>
      <c r="X85">
        <v>1</v>
      </c>
    </row>
    <row r="86" spans="1:24" x14ac:dyDescent="0.25">
      <c r="A86" s="34">
        <v>9</v>
      </c>
      <c r="B86">
        <v>1</v>
      </c>
      <c r="C86">
        <v>0</v>
      </c>
      <c r="D86">
        <v>0</v>
      </c>
      <c r="F86">
        <v>19</v>
      </c>
      <c r="G86" s="8">
        <f t="shared" si="0"/>
        <v>31.66666672666668</v>
      </c>
      <c r="H86">
        <v>-1.1000000000000001</v>
      </c>
      <c r="P86" s="4">
        <f t="shared" si="1"/>
        <v>76</v>
      </c>
      <c r="Q86" s="4">
        <v>6.9</v>
      </c>
      <c r="R86" s="4" t="s">
        <v>11</v>
      </c>
      <c r="U86" s="6" t="s">
        <v>10</v>
      </c>
      <c r="V86" s="6">
        <v>76</v>
      </c>
      <c r="W86" s="6">
        <v>6.9</v>
      </c>
      <c r="X86">
        <v>1</v>
      </c>
    </row>
    <row r="87" spans="1:24" x14ac:dyDescent="0.25">
      <c r="A87" s="34">
        <v>10</v>
      </c>
      <c r="B87">
        <v>1</v>
      </c>
      <c r="C87">
        <v>0</v>
      </c>
      <c r="D87">
        <v>0</v>
      </c>
      <c r="F87">
        <v>20</v>
      </c>
      <c r="G87" s="8">
        <f t="shared" si="0"/>
        <v>33.333333396666681</v>
      </c>
      <c r="H87">
        <v>-0.7</v>
      </c>
      <c r="P87" s="4">
        <f t="shared" si="1"/>
        <v>80</v>
      </c>
      <c r="Q87" s="4">
        <v>9.3000000000000007</v>
      </c>
      <c r="R87" s="4" t="s">
        <v>11</v>
      </c>
      <c r="U87" s="6" t="s">
        <v>15</v>
      </c>
      <c r="V87" s="6">
        <v>80</v>
      </c>
      <c r="W87" s="6">
        <v>9.3000000000000007</v>
      </c>
      <c r="X87">
        <v>1</v>
      </c>
    </row>
    <row r="88" spans="1:24" x14ac:dyDescent="0.25">
      <c r="A88" s="34">
        <v>11</v>
      </c>
      <c r="B88">
        <v>1</v>
      </c>
      <c r="C88">
        <v>2</v>
      </c>
      <c r="D88">
        <v>0</v>
      </c>
      <c r="F88">
        <v>21</v>
      </c>
      <c r="G88" s="8">
        <f t="shared" si="0"/>
        <v>35.000000066666679</v>
      </c>
      <c r="H88">
        <v>0.5</v>
      </c>
      <c r="P88" s="4">
        <f t="shared" si="1"/>
        <v>84</v>
      </c>
      <c r="Q88" s="4">
        <v>10.199999999999999</v>
      </c>
      <c r="R88" s="4" t="s">
        <v>11</v>
      </c>
      <c r="U88" s="6" t="s">
        <v>118</v>
      </c>
      <c r="V88" s="6">
        <v>84</v>
      </c>
      <c r="W88" s="6">
        <v>10.199999999999999</v>
      </c>
      <c r="X88">
        <v>1</v>
      </c>
    </row>
    <row r="89" spans="1:24" x14ac:dyDescent="0.25">
      <c r="A89" s="34">
        <v>12</v>
      </c>
      <c r="B89">
        <v>0</v>
      </c>
      <c r="C89">
        <v>1</v>
      </c>
      <c r="D89">
        <v>0</v>
      </c>
      <c r="F89">
        <v>22</v>
      </c>
      <c r="G89" s="8">
        <f t="shared" si="0"/>
        <v>36.666666736666677</v>
      </c>
      <c r="H89">
        <v>1.1000000000000001</v>
      </c>
      <c r="P89" s="4">
        <f t="shared" si="1"/>
        <v>88</v>
      </c>
      <c r="Q89" s="4">
        <v>11</v>
      </c>
      <c r="R89" s="4" t="s">
        <v>11</v>
      </c>
      <c r="U89" s="6" t="s">
        <v>307</v>
      </c>
      <c r="V89" s="6">
        <v>88</v>
      </c>
      <c r="W89" s="6">
        <v>11.4</v>
      </c>
      <c r="X89">
        <v>1</v>
      </c>
    </row>
    <row r="90" spans="1:24" x14ac:dyDescent="0.25">
      <c r="A90" s="34">
        <v>15.5</v>
      </c>
      <c r="B90">
        <v>2</v>
      </c>
      <c r="C90">
        <v>0</v>
      </c>
      <c r="D90">
        <v>0</v>
      </c>
      <c r="F90">
        <v>23</v>
      </c>
      <c r="G90" s="8">
        <f t="shared" si="0"/>
        <v>38.333333406666675</v>
      </c>
      <c r="H90">
        <v>1.2</v>
      </c>
      <c r="P90" s="4">
        <f t="shared" si="1"/>
        <v>92</v>
      </c>
      <c r="Q90" s="4">
        <v>15.7</v>
      </c>
      <c r="R90" s="4" t="s">
        <v>11</v>
      </c>
      <c r="U90" s="6" t="s">
        <v>51</v>
      </c>
      <c r="V90" s="6">
        <v>92</v>
      </c>
      <c r="W90" s="6">
        <v>15.7</v>
      </c>
      <c r="X90">
        <v>1</v>
      </c>
    </row>
    <row r="91" spans="1:24" x14ac:dyDescent="0.25">
      <c r="A91" s="34">
        <v>16</v>
      </c>
      <c r="B91">
        <v>1</v>
      </c>
      <c r="C91">
        <v>0</v>
      </c>
      <c r="D91">
        <v>0</v>
      </c>
      <c r="F91">
        <v>24</v>
      </c>
      <c r="G91" s="8">
        <f t="shared" si="0"/>
        <v>40.000000076666673</v>
      </c>
      <c r="H91">
        <v>1.3</v>
      </c>
      <c r="P91" s="4">
        <f t="shared" si="1"/>
        <v>96</v>
      </c>
      <c r="Q91" s="4">
        <v>15.7</v>
      </c>
      <c r="R91" s="4" t="s">
        <v>11</v>
      </c>
      <c r="U91" s="6" t="s">
        <v>51</v>
      </c>
      <c r="V91" s="6">
        <v>96</v>
      </c>
      <c r="W91" s="6">
        <v>15.7</v>
      </c>
      <c r="X91">
        <v>1</v>
      </c>
    </row>
    <row r="92" spans="1:24" x14ac:dyDescent="0.25">
      <c r="A92" s="34">
        <v>17</v>
      </c>
      <c r="C92">
        <v>1</v>
      </c>
      <c r="D92">
        <v>0</v>
      </c>
      <c r="F92">
        <v>25</v>
      </c>
      <c r="G92" s="8">
        <f t="shared" si="0"/>
        <v>41.666666746666671</v>
      </c>
      <c r="H92">
        <v>1.7</v>
      </c>
      <c r="P92" s="4">
        <f t="shared" si="1"/>
        <v>100</v>
      </c>
      <c r="Q92" s="4">
        <v>16.2</v>
      </c>
      <c r="R92" s="4" t="s">
        <v>11</v>
      </c>
      <c r="S92" t="s">
        <v>144</v>
      </c>
      <c r="U92" s="6" t="s">
        <v>52</v>
      </c>
      <c r="V92" s="6">
        <v>100</v>
      </c>
      <c r="W92" s="6">
        <v>16.2</v>
      </c>
      <c r="X92">
        <v>1</v>
      </c>
    </row>
    <row r="93" spans="1:24" x14ac:dyDescent="0.25">
      <c r="F93">
        <v>26</v>
      </c>
      <c r="G93" s="8">
        <f t="shared" si="0"/>
        <v>43.333333416666669</v>
      </c>
      <c r="H93">
        <v>1.9</v>
      </c>
      <c r="P93" s="16">
        <f>100/29</f>
        <v>3.4482758620689653</v>
      </c>
      <c r="Q93" s="3">
        <v>-14.5</v>
      </c>
      <c r="R93" s="3" t="s">
        <v>21</v>
      </c>
      <c r="U93" s="7" t="s">
        <v>129</v>
      </c>
      <c r="V93" s="7">
        <f>100/9</f>
        <v>11.111111111111111</v>
      </c>
      <c r="W93" s="7">
        <v>-14.1</v>
      </c>
      <c r="X93">
        <v>2</v>
      </c>
    </row>
    <row r="94" spans="1:24" x14ac:dyDescent="0.25">
      <c r="F94">
        <v>27</v>
      </c>
      <c r="G94" s="8">
        <f t="shared" si="0"/>
        <v>45.000000086666667</v>
      </c>
      <c r="H94">
        <v>2.2999999999999998</v>
      </c>
      <c r="P94" s="16">
        <f>100/29+P93</f>
        <v>6.8965517241379306</v>
      </c>
      <c r="Q94" s="3">
        <v>-14.4</v>
      </c>
      <c r="R94" s="3" t="s">
        <v>21</v>
      </c>
      <c r="U94" s="7" t="s">
        <v>20</v>
      </c>
      <c r="V94" s="7">
        <f>V93+V$93</f>
        <v>22.222222222222221</v>
      </c>
      <c r="W94" s="7">
        <v>-6.5</v>
      </c>
      <c r="X94">
        <v>2</v>
      </c>
    </row>
    <row r="95" spans="1:24" x14ac:dyDescent="0.25">
      <c r="F95">
        <v>28</v>
      </c>
      <c r="G95" s="8">
        <f t="shared" si="0"/>
        <v>46.666666756666665</v>
      </c>
      <c r="H95">
        <v>2.2999999999999998</v>
      </c>
      <c r="P95" s="16">
        <f t="shared" ref="P95:P121" si="2">100/29+P94</f>
        <v>10.344827586206897</v>
      </c>
      <c r="Q95" s="3">
        <v>-14.1</v>
      </c>
      <c r="R95" s="3" t="s">
        <v>21</v>
      </c>
      <c r="U95" s="7" t="s">
        <v>55</v>
      </c>
      <c r="V95" s="7">
        <f t="shared" ref="V95:V101" si="3">V94+V$93</f>
        <v>33.333333333333329</v>
      </c>
      <c r="W95" s="7">
        <v>-5.0999999999999996</v>
      </c>
      <c r="X95">
        <v>2</v>
      </c>
    </row>
    <row r="96" spans="1:24" x14ac:dyDescent="0.25">
      <c r="F96">
        <v>29</v>
      </c>
      <c r="G96" s="8">
        <f t="shared" si="0"/>
        <v>48.333333426666663</v>
      </c>
      <c r="H96">
        <v>2.5</v>
      </c>
      <c r="P96" s="16">
        <f t="shared" si="2"/>
        <v>13.793103448275861</v>
      </c>
      <c r="Q96" s="3">
        <v>-5.0999999999999996</v>
      </c>
      <c r="R96" s="3" t="s">
        <v>21</v>
      </c>
      <c r="U96" s="7" t="s">
        <v>35</v>
      </c>
      <c r="V96" s="7">
        <f t="shared" si="3"/>
        <v>44.444444444444443</v>
      </c>
      <c r="W96" s="7">
        <v>-4.7</v>
      </c>
      <c r="X96">
        <v>2</v>
      </c>
    </row>
    <row r="97" spans="6:24" x14ac:dyDescent="0.25">
      <c r="F97">
        <v>30</v>
      </c>
      <c r="G97" s="8">
        <f t="shared" si="0"/>
        <v>50.00000009666666</v>
      </c>
      <c r="H97">
        <v>2.6</v>
      </c>
      <c r="P97" s="16">
        <f t="shared" si="2"/>
        <v>17.241379310344826</v>
      </c>
      <c r="Q97" s="3">
        <v>-4.4000000000000004</v>
      </c>
      <c r="R97" s="3" t="s">
        <v>21</v>
      </c>
      <c r="U97" s="7" t="s">
        <v>35</v>
      </c>
      <c r="V97" s="7">
        <f t="shared" si="3"/>
        <v>55.555555555555557</v>
      </c>
      <c r="W97" s="7">
        <v>5.3</v>
      </c>
      <c r="X97">
        <v>2</v>
      </c>
    </row>
    <row r="98" spans="6:24" x14ac:dyDescent="0.25">
      <c r="F98">
        <v>31</v>
      </c>
      <c r="G98" s="8">
        <f t="shared" si="0"/>
        <v>51.666666766666658</v>
      </c>
      <c r="H98">
        <v>2.8</v>
      </c>
      <c r="P98" s="16">
        <f t="shared" si="2"/>
        <v>20.68965517241379</v>
      </c>
      <c r="Q98" s="3">
        <v>-4.4000000000000004</v>
      </c>
      <c r="R98" s="3" t="s">
        <v>21</v>
      </c>
      <c r="U98" s="7" t="s">
        <v>55</v>
      </c>
      <c r="V98" s="7">
        <f t="shared" si="3"/>
        <v>66.666666666666671</v>
      </c>
      <c r="W98" s="7">
        <v>6.3</v>
      </c>
      <c r="X98">
        <v>2</v>
      </c>
    </row>
    <row r="99" spans="6:24" x14ac:dyDescent="0.25">
      <c r="F99">
        <v>32</v>
      </c>
      <c r="G99" s="8">
        <f t="shared" si="0"/>
        <v>53.333333436666656</v>
      </c>
      <c r="H99">
        <v>2.9</v>
      </c>
      <c r="P99" s="16">
        <f t="shared" si="2"/>
        <v>24.137931034482754</v>
      </c>
      <c r="Q99" s="3">
        <v>-3.4</v>
      </c>
      <c r="R99" s="3" t="s">
        <v>21</v>
      </c>
      <c r="U99" s="7" t="s">
        <v>35</v>
      </c>
      <c r="V99" s="7">
        <f t="shared" si="3"/>
        <v>77.777777777777786</v>
      </c>
      <c r="W99" s="7">
        <v>11.5</v>
      </c>
      <c r="X99">
        <v>2</v>
      </c>
    </row>
    <row r="100" spans="6:24" x14ac:dyDescent="0.25">
      <c r="F100">
        <v>33</v>
      </c>
      <c r="G100" s="8">
        <f t="shared" si="0"/>
        <v>55.000000106666654</v>
      </c>
      <c r="H100">
        <v>3</v>
      </c>
      <c r="P100" s="16">
        <f t="shared" si="2"/>
        <v>27.586206896551719</v>
      </c>
      <c r="Q100" s="3">
        <v>-2.8</v>
      </c>
      <c r="R100" s="3" t="s">
        <v>21</v>
      </c>
      <c r="U100" s="7" t="s">
        <v>35</v>
      </c>
      <c r="V100" s="7">
        <f t="shared" si="3"/>
        <v>88.8888888888889</v>
      </c>
      <c r="W100" s="7">
        <v>12.2</v>
      </c>
      <c r="X100">
        <v>2</v>
      </c>
    </row>
    <row r="101" spans="6:24" x14ac:dyDescent="0.25">
      <c r="F101">
        <v>34</v>
      </c>
      <c r="G101" s="8">
        <f t="shared" si="0"/>
        <v>56.666666776666652</v>
      </c>
      <c r="H101">
        <v>3.1</v>
      </c>
      <c r="P101" s="16">
        <f t="shared" si="2"/>
        <v>31.034482758620683</v>
      </c>
      <c r="Q101" s="3">
        <v>-0.7</v>
      </c>
      <c r="R101" s="3" t="s">
        <v>21</v>
      </c>
      <c r="U101" s="7" t="s">
        <v>55</v>
      </c>
      <c r="V101" s="7">
        <f t="shared" si="3"/>
        <v>100.00000000000001</v>
      </c>
      <c r="W101" s="7">
        <v>17.3</v>
      </c>
      <c r="X101">
        <v>2</v>
      </c>
    </row>
    <row r="102" spans="6:24" x14ac:dyDescent="0.25">
      <c r="F102">
        <v>35</v>
      </c>
      <c r="G102" s="8">
        <f t="shared" si="0"/>
        <v>58.33333344666665</v>
      </c>
      <c r="H102">
        <v>3.4</v>
      </c>
      <c r="P102" s="16">
        <f t="shared" si="2"/>
        <v>34.482758620689651</v>
      </c>
      <c r="Q102" s="3">
        <v>0.5</v>
      </c>
      <c r="R102" s="3" t="s">
        <v>21</v>
      </c>
      <c r="U102" s="5" t="s">
        <v>48</v>
      </c>
      <c r="V102" s="5">
        <f>100/17</f>
        <v>5.882352941176471</v>
      </c>
      <c r="W102" s="5">
        <v>-5.9</v>
      </c>
      <c r="X102">
        <v>3</v>
      </c>
    </row>
    <row r="103" spans="6:24" x14ac:dyDescent="0.25">
      <c r="F103">
        <v>36</v>
      </c>
      <c r="G103" s="8">
        <f t="shared" si="0"/>
        <v>60.000000116666648</v>
      </c>
      <c r="H103">
        <v>4.7</v>
      </c>
      <c r="P103" s="16">
        <f t="shared" si="2"/>
        <v>37.931034482758619</v>
      </c>
      <c r="Q103" s="3">
        <v>1.2</v>
      </c>
      <c r="R103" s="3" t="s">
        <v>21</v>
      </c>
      <c r="U103" s="5" t="s">
        <v>25</v>
      </c>
      <c r="V103" s="5">
        <f>V102+V$102</f>
        <v>11.764705882352942</v>
      </c>
      <c r="W103" s="5">
        <v>-5.0999999999999996</v>
      </c>
      <c r="X103">
        <v>3</v>
      </c>
    </row>
    <row r="104" spans="6:24" x14ac:dyDescent="0.25">
      <c r="F104">
        <v>37</v>
      </c>
      <c r="G104" s="8">
        <f t="shared" si="0"/>
        <v>61.666666786666646</v>
      </c>
      <c r="H104">
        <v>4.9000000000000004</v>
      </c>
      <c r="P104" s="16">
        <f t="shared" si="2"/>
        <v>41.379310344827587</v>
      </c>
      <c r="Q104" s="3">
        <v>2.9</v>
      </c>
      <c r="R104" s="3" t="s">
        <v>21</v>
      </c>
      <c r="U104" s="5" t="s">
        <v>25</v>
      </c>
      <c r="V104" s="5">
        <f t="shared" ref="V104:V118" si="4">V103+V$102</f>
        <v>17.647058823529413</v>
      </c>
      <c r="W104" s="5">
        <v>-4.4000000000000004</v>
      </c>
      <c r="X104">
        <v>3</v>
      </c>
    </row>
    <row r="105" spans="6:24" x14ac:dyDescent="0.25">
      <c r="F105">
        <v>38</v>
      </c>
      <c r="G105" s="8">
        <f t="shared" si="0"/>
        <v>63.333333456666644</v>
      </c>
      <c r="H105">
        <v>5.3</v>
      </c>
      <c r="P105" s="16">
        <f t="shared" si="2"/>
        <v>44.827586206896555</v>
      </c>
      <c r="Q105" s="3">
        <v>3.1</v>
      </c>
      <c r="R105" s="3" t="s">
        <v>21</v>
      </c>
      <c r="U105" s="5" t="s">
        <v>25</v>
      </c>
      <c r="V105" s="5">
        <f t="shared" si="4"/>
        <v>23.529411764705884</v>
      </c>
      <c r="W105" s="5">
        <v>-4.4000000000000004</v>
      </c>
      <c r="X105">
        <v>3</v>
      </c>
    </row>
    <row r="106" spans="6:24" x14ac:dyDescent="0.25">
      <c r="F106">
        <v>39</v>
      </c>
      <c r="G106" s="8">
        <f t="shared" si="0"/>
        <v>65.000000126666649</v>
      </c>
      <c r="H106">
        <v>5.5</v>
      </c>
      <c r="P106" s="16">
        <f t="shared" si="2"/>
        <v>48.275862068965523</v>
      </c>
      <c r="Q106" s="3">
        <v>3.4</v>
      </c>
      <c r="R106" s="3" t="s">
        <v>21</v>
      </c>
      <c r="U106" s="5" t="s">
        <v>25</v>
      </c>
      <c r="V106" s="5">
        <f t="shared" si="4"/>
        <v>29.411764705882355</v>
      </c>
      <c r="W106" s="5">
        <v>-3.4</v>
      </c>
      <c r="X106">
        <v>3</v>
      </c>
    </row>
    <row r="107" spans="6:24" x14ac:dyDescent="0.25">
      <c r="F107">
        <v>40</v>
      </c>
      <c r="G107" s="8">
        <f t="shared" si="0"/>
        <v>66.666666796666647</v>
      </c>
      <c r="H107">
        <v>5.9</v>
      </c>
      <c r="P107" s="16">
        <f t="shared" si="2"/>
        <v>51.724137931034491</v>
      </c>
      <c r="Q107" s="3">
        <v>4.7</v>
      </c>
      <c r="R107" s="3" t="s">
        <v>21</v>
      </c>
      <c r="U107" s="5" t="s">
        <v>25</v>
      </c>
      <c r="V107" s="5">
        <f t="shared" si="4"/>
        <v>35.294117647058826</v>
      </c>
      <c r="W107" s="5">
        <v>-1.1000000000000001</v>
      </c>
      <c r="X107">
        <v>3</v>
      </c>
    </row>
    <row r="108" spans="6:24" x14ac:dyDescent="0.25">
      <c r="F108">
        <v>41</v>
      </c>
      <c r="G108" s="8">
        <f t="shared" si="0"/>
        <v>68.333333466666645</v>
      </c>
      <c r="H108">
        <v>6.1</v>
      </c>
      <c r="P108" s="16">
        <f t="shared" si="2"/>
        <v>55.172413793103459</v>
      </c>
      <c r="Q108" s="3">
        <v>5.3</v>
      </c>
      <c r="R108" s="3" t="s">
        <v>21</v>
      </c>
      <c r="U108" s="5" t="s">
        <v>25</v>
      </c>
      <c r="V108" s="5">
        <f t="shared" si="4"/>
        <v>41.176470588235297</v>
      </c>
      <c r="W108" s="5">
        <v>0.5</v>
      </c>
      <c r="X108">
        <v>3</v>
      </c>
    </row>
    <row r="109" spans="6:24" x14ac:dyDescent="0.25">
      <c r="F109">
        <v>42</v>
      </c>
      <c r="G109" s="8">
        <f t="shared" si="0"/>
        <v>70.000000136666642</v>
      </c>
      <c r="H109">
        <v>6.3</v>
      </c>
      <c r="P109" s="16">
        <f t="shared" si="2"/>
        <v>58.620689655172427</v>
      </c>
      <c r="Q109" s="3">
        <v>5.5</v>
      </c>
      <c r="R109" s="3" t="s">
        <v>21</v>
      </c>
      <c r="U109" s="5" t="s">
        <v>25</v>
      </c>
      <c r="V109" s="5">
        <f t="shared" si="4"/>
        <v>47.058823529411768</v>
      </c>
      <c r="W109" s="5">
        <v>1.7</v>
      </c>
      <c r="X109">
        <v>3</v>
      </c>
    </row>
    <row r="110" spans="6:24" x14ac:dyDescent="0.25">
      <c r="F110">
        <v>43</v>
      </c>
      <c r="G110" s="8">
        <f t="shared" si="0"/>
        <v>71.66666680666664</v>
      </c>
      <c r="H110">
        <v>6.7</v>
      </c>
      <c r="P110" s="16">
        <f t="shared" si="2"/>
        <v>62.068965517241395</v>
      </c>
      <c r="Q110" s="3">
        <v>5.9</v>
      </c>
      <c r="R110" s="3" t="s">
        <v>21</v>
      </c>
      <c r="U110" s="5" t="s">
        <v>25</v>
      </c>
      <c r="V110" s="5">
        <f t="shared" si="4"/>
        <v>52.941176470588239</v>
      </c>
      <c r="W110" s="5">
        <v>2.2999999999999998</v>
      </c>
      <c r="X110">
        <v>3</v>
      </c>
    </row>
    <row r="111" spans="6:24" x14ac:dyDescent="0.25">
      <c r="F111">
        <v>44</v>
      </c>
      <c r="G111" s="8">
        <f t="shared" si="0"/>
        <v>73.333333476666638</v>
      </c>
      <c r="H111">
        <v>6.9</v>
      </c>
      <c r="P111" s="16">
        <f t="shared" si="2"/>
        <v>65.517241379310363</v>
      </c>
      <c r="Q111" s="3">
        <v>6.1</v>
      </c>
      <c r="R111" s="3" t="s">
        <v>21</v>
      </c>
      <c r="U111" s="5" t="s">
        <v>25</v>
      </c>
      <c r="V111" s="5">
        <f t="shared" si="4"/>
        <v>58.82352941176471</v>
      </c>
      <c r="W111" s="5">
        <v>2.6</v>
      </c>
      <c r="X111">
        <v>3</v>
      </c>
    </row>
    <row r="112" spans="6:24" x14ac:dyDescent="0.25">
      <c r="F112">
        <v>45</v>
      </c>
      <c r="G112" s="8">
        <f t="shared" si="0"/>
        <v>75.000000146666636</v>
      </c>
      <c r="H112">
        <v>7.8</v>
      </c>
      <c r="P112" s="16">
        <f t="shared" si="2"/>
        <v>68.965517241379331</v>
      </c>
      <c r="Q112" s="3">
        <v>6.3</v>
      </c>
      <c r="R112" s="3" t="s">
        <v>21</v>
      </c>
      <c r="U112" s="5" t="s">
        <v>25</v>
      </c>
      <c r="V112" s="5">
        <f t="shared" si="4"/>
        <v>64.705882352941188</v>
      </c>
      <c r="W112" s="5">
        <v>3</v>
      </c>
      <c r="X112">
        <v>3</v>
      </c>
    </row>
    <row r="113" spans="6:24" x14ac:dyDescent="0.25">
      <c r="F113">
        <v>46</v>
      </c>
      <c r="G113" s="8">
        <f t="shared" si="0"/>
        <v>76.666666816666634</v>
      </c>
      <c r="H113">
        <v>7.8</v>
      </c>
      <c r="P113" s="16">
        <f t="shared" si="2"/>
        <v>72.413793103448299</v>
      </c>
      <c r="Q113" s="3">
        <v>6.7</v>
      </c>
      <c r="R113" s="3" t="s">
        <v>21</v>
      </c>
      <c r="U113" s="5" t="s">
        <v>85</v>
      </c>
      <c r="V113" s="5">
        <f t="shared" si="4"/>
        <v>70.588235294117652</v>
      </c>
      <c r="W113" s="5">
        <v>6.1</v>
      </c>
      <c r="X113">
        <v>3</v>
      </c>
    </row>
    <row r="114" spans="6:24" x14ac:dyDescent="0.25">
      <c r="F114">
        <v>47</v>
      </c>
      <c r="G114" s="8">
        <f t="shared" si="0"/>
        <v>78.333333486666632</v>
      </c>
      <c r="H114">
        <v>7.8</v>
      </c>
      <c r="P114" s="16">
        <f t="shared" si="2"/>
        <v>75.862068965517267</v>
      </c>
      <c r="Q114" s="3">
        <v>7.8</v>
      </c>
      <c r="R114" s="3" t="s">
        <v>21</v>
      </c>
      <c r="U114" s="5" t="s">
        <v>67</v>
      </c>
      <c r="V114" s="5">
        <f t="shared" si="4"/>
        <v>76.470588235294116</v>
      </c>
      <c r="W114" s="5">
        <v>6.7</v>
      </c>
      <c r="X114">
        <v>3</v>
      </c>
    </row>
    <row r="115" spans="6:24" x14ac:dyDescent="0.25">
      <c r="F115">
        <v>48</v>
      </c>
      <c r="G115" s="8">
        <f t="shared" si="0"/>
        <v>80.00000015666663</v>
      </c>
      <c r="H115">
        <v>9.3000000000000007</v>
      </c>
      <c r="P115" s="16">
        <f t="shared" si="2"/>
        <v>79.310344827586235</v>
      </c>
      <c r="Q115" s="3">
        <v>11.2</v>
      </c>
      <c r="R115" s="3" t="s">
        <v>21</v>
      </c>
      <c r="U115" s="5" t="s">
        <v>67</v>
      </c>
      <c r="V115" s="5">
        <f t="shared" si="4"/>
        <v>82.35294117647058</v>
      </c>
      <c r="W115" s="5">
        <v>7.8</v>
      </c>
      <c r="X115">
        <v>3</v>
      </c>
    </row>
    <row r="116" spans="6:24" x14ac:dyDescent="0.25">
      <c r="F116">
        <v>49</v>
      </c>
      <c r="G116" s="8">
        <f t="shared" si="0"/>
        <v>81.666666826666628</v>
      </c>
      <c r="H116">
        <v>10.199999999999999</v>
      </c>
      <c r="P116" s="16">
        <f t="shared" si="2"/>
        <v>82.758620689655203</v>
      </c>
      <c r="Q116" s="3">
        <v>11.4</v>
      </c>
      <c r="R116" s="3" t="s">
        <v>21</v>
      </c>
      <c r="U116" s="5" t="s">
        <v>25</v>
      </c>
      <c r="V116" s="5">
        <f t="shared" si="4"/>
        <v>88.235294117647044</v>
      </c>
      <c r="W116" s="5">
        <v>11</v>
      </c>
      <c r="X116">
        <v>3</v>
      </c>
    </row>
    <row r="117" spans="6:24" x14ac:dyDescent="0.25">
      <c r="F117">
        <v>50</v>
      </c>
      <c r="G117" s="8">
        <f t="shared" si="0"/>
        <v>83.333333496666626</v>
      </c>
      <c r="H117">
        <v>11</v>
      </c>
      <c r="P117" s="16">
        <f t="shared" si="2"/>
        <v>86.206896551724171</v>
      </c>
      <c r="Q117" s="3">
        <v>11.5</v>
      </c>
      <c r="R117" s="3" t="s">
        <v>21</v>
      </c>
      <c r="U117" s="5" t="s">
        <v>25</v>
      </c>
      <c r="V117" s="5">
        <f t="shared" si="4"/>
        <v>94.117647058823508</v>
      </c>
      <c r="W117" s="5">
        <v>11.2</v>
      </c>
      <c r="X117">
        <v>3</v>
      </c>
    </row>
    <row r="118" spans="6:24" x14ac:dyDescent="0.25">
      <c r="F118">
        <v>51</v>
      </c>
      <c r="G118" s="8">
        <f t="shared" si="0"/>
        <v>85.000000166666624</v>
      </c>
      <c r="H118">
        <v>11.2</v>
      </c>
      <c r="P118" s="16">
        <f t="shared" si="2"/>
        <v>89.655172413793139</v>
      </c>
      <c r="Q118" s="3">
        <v>11.5</v>
      </c>
      <c r="R118" s="3" t="s">
        <v>21</v>
      </c>
      <c r="U118" s="5" t="s">
        <v>36</v>
      </c>
      <c r="V118" s="5">
        <f t="shared" si="4"/>
        <v>99.999999999999972</v>
      </c>
      <c r="W118" s="5">
        <v>11.5</v>
      </c>
      <c r="X118">
        <v>3</v>
      </c>
    </row>
    <row r="119" spans="6:24" x14ac:dyDescent="0.25">
      <c r="F119">
        <v>52</v>
      </c>
      <c r="G119" s="8">
        <f t="shared" si="0"/>
        <v>86.666666836666622</v>
      </c>
      <c r="H119">
        <v>11.4</v>
      </c>
      <c r="P119" s="16">
        <f t="shared" si="2"/>
        <v>93.103448275862107</v>
      </c>
      <c r="Q119" s="3">
        <v>11.5</v>
      </c>
      <c r="R119" s="3" t="s">
        <v>21</v>
      </c>
    </row>
    <row r="120" spans="6:24" x14ac:dyDescent="0.25">
      <c r="F120">
        <v>53</v>
      </c>
      <c r="G120" s="8">
        <f t="shared" si="0"/>
        <v>88.333333506666619</v>
      </c>
      <c r="H120">
        <v>11.5</v>
      </c>
      <c r="P120" s="16">
        <f t="shared" si="2"/>
        <v>96.551724137931075</v>
      </c>
      <c r="Q120" s="3">
        <v>12.2</v>
      </c>
      <c r="R120" s="3" t="s">
        <v>21</v>
      </c>
    </row>
    <row r="121" spans="6:24" x14ac:dyDescent="0.25">
      <c r="F121">
        <v>54</v>
      </c>
      <c r="G121" s="8">
        <f t="shared" si="0"/>
        <v>90.000000176666617</v>
      </c>
      <c r="H121">
        <v>11.5</v>
      </c>
      <c r="P121" s="16">
        <f t="shared" si="2"/>
        <v>100.00000000000004</v>
      </c>
      <c r="Q121" s="3">
        <v>17.3</v>
      </c>
      <c r="R121" s="3" t="s">
        <v>21</v>
      </c>
      <c r="S121" t="s">
        <v>147</v>
      </c>
    </row>
    <row r="122" spans="6:24" x14ac:dyDescent="0.25">
      <c r="F122">
        <v>55</v>
      </c>
      <c r="G122" s="8">
        <f t="shared" si="0"/>
        <v>91.666666846666615</v>
      </c>
      <c r="H122">
        <v>11.5</v>
      </c>
      <c r="P122" s="4">
        <f>100/5</f>
        <v>20</v>
      </c>
      <c r="Q122" s="4">
        <v>7.8</v>
      </c>
      <c r="R122" s="4" t="s">
        <v>148</v>
      </c>
      <c r="T122" s="4" t="s">
        <v>215</v>
      </c>
    </row>
    <row r="123" spans="6:24" x14ac:dyDescent="0.25">
      <c r="F123">
        <v>56</v>
      </c>
      <c r="G123" s="8">
        <f t="shared" si="0"/>
        <v>93.333333516666613</v>
      </c>
      <c r="H123">
        <v>12.2</v>
      </c>
      <c r="P123" s="4">
        <f>100/5+P122</f>
        <v>40</v>
      </c>
      <c r="Q123" s="4">
        <v>1.3</v>
      </c>
      <c r="R123" s="4" t="s">
        <v>148</v>
      </c>
    </row>
    <row r="124" spans="6:24" x14ac:dyDescent="0.25">
      <c r="F124">
        <v>57</v>
      </c>
      <c r="G124" s="8">
        <f t="shared" si="0"/>
        <v>95.000000186666611</v>
      </c>
      <c r="H124">
        <v>15.7</v>
      </c>
      <c r="P124" s="4">
        <f t="shared" ref="P124:P126" si="5">100/5+P123</f>
        <v>60</v>
      </c>
      <c r="Q124" s="4">
        <v>7.8</v>
      </c>
      <c r="R124" s="4" t="s">
        <v>148</v>
      </c>
    </row>
    <row r="125" spans="6:24" x14ac:dyDescent="0.25">
      <c r="F125">
        <v>58</v>
      </c>
      <c r="G125" s="8">
        <f t="shared" si="0"/>
        <v>96.666666856666609</v>
      </c>
      <c r="H125">
        <v>15.7</v>
      </c>
      <c r="P125" s="4">
        <f t="shared" si="5"/>
        <v>80</v>
      </c>
      <c r="Q125" s="4">
        <v>1.1000000000000001</v>
      </c>
      <c r="R125" s="4" t="s">
        <v>148</v>
      </c>
    </row>
    <row r="126" spans="6:24" x14ac:dyDescent="0.25">
      <c r="F126">
        <v>59</v>
      </c>
      <c r="G126" s="8">
        <f t="shared" si="0"/>
        <v>98.333333526666607</v>
      </c>
      <c r="H126">
        <v>16.2</v>
      </c>
      <c r="P126" s="4">
        <f t="shared" si="5"/>
        <v>100</v>
      </c>
      <c r="Q126" s="4">
        <v>2.8</v>
      </c>
      <c r="R126" s="4" t="s">
        <v>148</v>
      </c>
      <c r="S126" t="s">
        <v>149</v>
      </c>
    </row>
    <row r="127" spans="6:24" x14ac:dyDescent="0.25">
      <c r="F127">
        <v>60</v>
      </c>
      <c r="G127" s="8">
        <f t="shared" si="0"/>
        <v>100.0000001966666</v>
      </c>
      <c r="H127">
        <v>17.3</v>
      </c>
    </row>
  </sheetData>
  <sortState ref="Q91:Q119">
    <sortCondition ref="Q119"/>
  </sortState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&amp;C&amp;12&amp;A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SM3_Table3</vt:lpstr>
      <vt:lpstr>Data sort location min textures</vt:lpstr>
      <vt:lpstr>Stratigraphic profiles</vt:lpstr>
      <vt:lpstr>'Data sort location min textures'!Print_Area</vt:lpstr>
      <vt:lpstr>SM3_Table3!Print_Area</vt:lpstr>
      <vt:lpstr>'Stratigraphic profiles'!Print_Area</vt:lpstr>
    </vt:vector>
  </TitlesOfParts>
  <Company>University of Brighton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Moles</dc:creator>
  <cp:lastModifiedBy>Norman Moles</cp:lastModifiedBy>
  <cp:lastPrinted>2020-06-16T08:34:12Z</cp:lastPrinted>
  <dcterms:created xsi:type="dcterms:W3CDTF">2017-04-03T13:15:54Z</dcterms:created>
  <dcterms:modified xsi:type="dcterms:W3CDTF">2020-07-24T16:06:41Z</dcterms:modified>
</cp:coreProperties>
</file>